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<sst xmlns="http://schemas.openxmlformats.org/spreadsheetml/2006/main" count="1214" uniqueCount="267">
  <si>
    <t>BND</t>
  </si>
  <si>
    <t>Flight to SF (roundtrip)</t>
  </si>
  <si>
    <t>usd</t>
  </si>
  <si>
    <t>tickets</t>
  </si>
  <si>
    <t>internet</t>
  </si>
  <si>
    <t>CNY</t>
  </si>
  <si>
    <t>Flight to Bangkok (roundtrip)</t>
  </si>
  <si>
    <t>MYR</t>
  </si>
  <si>
    <t>Flight to KL</t>
  </si>
  <si>
    <t>thb</t>
  </si>
  <si>
    <t>PHP</t>
  </si>
  <si>
    <t>Flight to Kuching (roundtrip)</t>
  </si>
  <si>
    <t>myr</t>
  </si>
  <si>
    <t>THB</t>
  </si>
  <si>
    <t>Flight to Bangkok (Ethiopian)</t>
  </si>
  <si>
    <t>USD</t>
  </si>
  <si>
    <t>Curry and rice</t>
  </si>
  <si>
    <t>meal</t>
  </si>
  <si>
    <t>Bangkok</t>
  </si>
  <si>
    <t>cassava and coconut milk</t>
  </si>
  <si>
    <t>snack</t>
  </si>
  <si>
    <t>coconut blobs</t>
  </si>
  <si>
    <t>iced Americano</t>
  </si>
  <si>
    <t>airport lhaksa and coffee</t>
  </si>
  <si>
    <t>KL</t>
  </si>
  <si>
    <t>packet coffee 7/11</t>
  </si>
  <si>
    <t>Kuching</t>
  </si>
  <si>
    <t>train to other terminal</t>
  </si>
  <si>
    <t>transport</t>
  </si>
  <si>
    <t>Flights</t>
  </si>
  <si>
    <t>bus to city</t>
  </si>
  <si>
    <t>Lodging</t>
  </si>
  <si>
    <t>lhaksa and milk</t>
  </si>
  <si>
    <t>Meals</t>
  </si>
  <si>
    <t>yam and bbq bun</t>
  </si>
  <si>
    <t>Transport</t>
  </si>
  <si>
    <t>yam bubble tea</t>
  </si>
  <si>
    <t>Attractions</t>
  </si>
  <si>
    <t>drinks</t>
  </si>
  <si>
    <t>Snacks</t>
  </si>
  <si>
    <t>half hotel room with AC, bathroom</t>
  </si>
  <si>
    <t>lodging</t>
  </si>
  <si>
    <t>Other</t>
  </si>
  <si>
    <t>breakfast snacks</t>
  </si>
  <si>
    <t>Beer</t>
  </si>
  <si>
    <t>rice wine</t>
  </si>
  <si>
    <t>beer</t>
  </si>
  <si>
    <t>Water</t>
  </si>
  <si>
    <t>laksa</t>
  </si>
  <si>
    <t>Total</t>
  </si>
  <si>
    <t>wheat grass drink</t>
  </si>
  <si>
    <t>jelly drink</t>
  </si>
  <si>
    <t>instant coffee, 50g</t>
  </si>
  <si>
    <t>Medical</t>
  </si>
  <si>
    <t>nasi campur</t>
  </si>
  <si>
    <t>coconut water</t>
  </si>
  <si>
    <t>coconut milkshake</t>
  </si>
  <si>
    <t>stay at couchsurfing house</t>
  </si>
  <si>
    <t>breakfast foods</t>
  </si>
  <si>
    <t>park entry</t>
  </si>
  <si>
    <t>attractions</t>
  </si>
  <si>
    <t>Average</t>
  </si>
  <si>
    <t>water</t>
  </si>
  <si>
    <t>coconut and mango milkshakes</t>
  </si>
  <si>
    <t>vegetable soup</t>
  </si>
  <si>
    <t>local rice wine (tuak)</t>
  </si>
  <si>
    <t>beer buckets</t>
  </si>
  <si>
    <t>half hostel room</t>
  </si>
  <si>
    <t>nasi campur and coffee</t>
  </si>
  <si>
    <t>ice cream</t>
  </si>
  <si>
    <t>uber to cat museum</t>
  </si>
  <si>
    <t>tofu</t>
  </si>
  <si>
    <t>coffee</t>
  </si>
  <si>
    <t>beer mile</t>
  </si>
  <si>
    <t>family dinner</t>
  </si>
  <si>
    <t>tuak</t>
  </si>
  <si>
    <t>breakfast mixed</t>
  </si>
  <si>
    <t>bus to Baku</t>
  </si>
  <si>
    <t>park admission</t>
  </si>
  <si>
    <t>boat to park hq,  roundtrip</t>
  </si>
  <si>
    <t>1/3rd of three person room</t>
  </si>
  <si>
    <t>dinner at cafeteria</t>
  </si>
  <si>
    <t>night walk</t>
  </si>
  <si>
    <t>breakfast</t>
  </si>
  <si>
    <t>bus back to Kuching</t>
  </si>
  <si>
    <t>nasi campur buffet</t>
  </si>
  <si>
    <t>coworking day</t>
  </si>
  <si>
    <t>other</t>
  </si>
  <si>
    <t>soybean drink</t>
  </si>
  <si>
    <t>Thai lunch</t>
  </si>
  <si>
    <t>starfruit juice</t>
  </si>
  <si>
    <t>Family-style feast</t>
  </si>
  <si>
    <t>gas</t>
  </si>
  <si>
    <t>lunch, tom yum</t>
  </si>
  <si>
    <t>beach resort entry</t>
  </si>
  <si>
    <t>sotong kangkung</t>
  </si>
  <si>
    <t>park entry and guide</t>
  </si>
  <si>
    <t>lunch buffet</t>
  </si>
  <si>
    <t>ice drink</t>
  </si>
  <si>
    <t>mee</t>
  </si>
  <si>
    <t>fermented fruit</t>
  </si>
  <si>
    <t>malt beverage</t>
  </si>
  <si>
    <t>dinner</t>
  </si>
  <si>
    <t>mixed rice</t>
  </si>
  <si>
    <t>abc special</t>
  </si>
  <si>
    <t>20min uber</t>
  </si>
  <si>
    <t>bowling</t>
  </si>
  <si>
    <t>air kelapa</t>
  </si>
  <si>
    <t>coconut and tapioca</t>
  </si>
  <si>
    <t>mexican hat snacks</t>
  </si>
  <si>
    <t>ice cream and pudding</t>
  </si>
  <si>
    <t>banana split</t>
  </si>
  <si>
    <t>Indian food</t>
  </si>
  <si>
    <t>Split uber to Indian restaurant</t>
  </si>
  <si>
    <t>weird pastries</t>
  </si>
  <si>
    <t>coworking day pass</t>
  </si>
  <si>
    <t>rice with mixed vegetables</t>
  </si>
  <si>
    <t>wheatgrass drink</t>
  </si>
  <si>
    <t>buffet</t>
  </si>
  <si>
    <t>uber</t>
  </si>
  <si>
    <t>coffee with ice cream</t>
  </si>
  <si>
    <t>cha kueh and clay pot</t>
  </si>
  <si>
    <t>laksa and bun</t>
  </si>
  <si>
    <t>dim sum custard buns</t>
  </si>
  <si>
    <t>sim (8), 3gb reload (28) 7.5gb reload (48)</t>
  </si>
  <si>
    <t>uber with discount</t>
  </si>
  <si>
    <t>ER consultation with orthopedic surgeon</t>
  </si>
  <si>
    <t>medical</t>
  </si>
  <si>
    <t>papaya milkshake</t>
  </si>
  <si>
    <t>c-spine mri</t>
  </si>
  <si>
    <t>floss</t>
  </si>
  <si>
    <t>Uber with discount</t>
  </si>
  <si>
    <t>hostel half room</t>
  </si>
  <si>
    <t>consultation with orthopaedic surgeon</t>
  </si>
  <si>
    <t xml:space="preserve">spine medicine (neurobion) </t>
  </si>
  <si>
    <t>mri cd</t>
  </si>
  <si>
    <t>carrot milk</t>
  </si>
  <si>
    <t>guava bag</t>
  </si>
  <si>
    <t>rice with veg</t>
  </si>
  <si>
    <t>bus to orangutans</t>
  </si>
  <si>
    <t>entry to orangutan preserve</t>
  </si>
  <si>
    <t>soy drink</t>
  </si>
  <si>
    <t>bus back to town</t>
  </si>
  <si>
    <t>bun with green stuff</t>
  </si>
  <si>
    <t>jungle fern soup</t>
  </si>
  <si>
    <t>half of 90min uber ride</t>
  </si>
  <si>
    <t>8km up mountain with uber</t>
  </si>
  <si>
    <t>resort entry</t>
  </si>
  <si>
    <t>lamb stew with coffee</t>
  </si>
  <si>
    <t>washer (13kg) with detergent</t>
  </si>
  <si>
    <t>dryer (6 min/1RM)</t>
  </si>
  <si>
    <t>bee hoon noodles</t>
  </si>
  <si>
    <t>papaya spear</t>
  </si>
  <si>
    <t>weird snack rolls</t>
  </si>
  <si>
    <t>pumpkin pau, soy milk, ice</t>
  </si>
  <si>
    <t>open mic guinness</t>
  </si>
  <si>
    <t>chocolate prune cake</t>
  </si>
  <si>
    <t>boat to village</t>
  </si>
  <si>
    <t>waterfall entry</t>
  </si>
  <si>
    <t>beer in village</t>
  </si>
  <si>
    <t>homestay</t>
  </si>
  <si>
    <t>noodles, ice dessert, melon</t>
  </si>
  <si>
    <t>rojak</t>
  </si>
  <si>
    <t>bus to Miri</t>
  </si>
  <si>
    <t>bus stop nasi campur</t>
  </si>
  <si>
    <t>transit</t>
  </si>
  <si>
    <t>bus stop cookies</t>
  </si>
  <si>
    <t>toast, eggs, baked beans</t>
  </si>
  <si>
    <t>Miri</t>
  </si>
  <si>
    <t>tom yum</t>
  </si>
  <si>
    <t>lalipan</t>
  </si>
  <si>
    <t>susu cincau</t>
  </si>
  <si>
    <t>coconut shake</t>
  </si>
  <si>
    <t>rice and veggies</t>
  </si>
  <si>
    <t>peanut buns</t>
  </si>
  <si>
    <t>bus to Niah</t>
  </si>
  <si>
    <t>taxi to park</t>
  </si>
  <si>
    <t>river crossing</t>
  </si>
  <si>
    <t>soymilk</t>
  </si>
  <si>
    <t>dinner at park</t>
  </si>
  <si>
    <t>coconut</t>
  </si>
  <si>
    <t>bus to BSB</t>
  </si>
  <si>
    <t>lunch</t>
  </si>
  <si>
    <t>bnd</t>
  </si>
  <si>
    <t>BSB</t>
  </si>
  <si>
    <t>boat crossing to water village rt</t>
  </si>
  <si>
    <t xml:space="preserve">coconut milkshake </t>
  </si>
  <si>
    <t>large coffee</t>
  </si>
  <si>
    <t>rice with veggies</t>
  </si>
  <si>
    <t>oat cookies</t>
  </si>
  <si>
    <t>nasi pecel</t>
  </si>
  <si>
    <t>coconut goo</t>
  </si>
  <si>
    <t>nasi</t>
  </si>
  <si>
    <t>bus to ferry</t>
  </si>
  <si>
    <t>ferry to Labuan</t>
  </si>
  <si>
    <t>Labuan</t>
  </si>
  <si>
    <t>duty-free ice cream</t>
  </si>
  <si>
    <t>ferry to KK</t>
  </si>
  <si>
    <t>seaweed and raw fish</t>
  </si>
  <si>
    <t>Kota Kinabulu</t>
  </si>
  <si>
    <t>climbing gym</t>
  </si>
  <si>
    <t>Uber to climbing</t>
  </si>
  <si>
    <t>Uber from climbing</t>
  </si>
  <si>
    <t>ABC special</t>
  </si>
  <si>
    <t>toilet paper</t>
  </si>
  <si>
    <t>starbucks venti with tumbler discount</t>
  </si>
  <si>
    <t>veggie buffet</t>
  </si>
  <si>
    <t>smoothie</t>
  </si>
  <si>
    <t>avocado shake</t>
  </si>
  <si>
    <t>gado-gado</t>
  </si>
  <si>
    <t>flight to Manila</t>
  </si>
  <si>
    <t>flight to KL</t>
  </si>
  <si>
    <t>php</t>
  </si>
  <si>
    <t>toothpaste</t>
  </si>
  <si>
    <t>bus to mountain</t>
  </si>
  <si>
    <t>oranges</t>
  </si>
  <si>
    <t>Mt. Kinabalu</t>
  </si>
  <si>
    <t>bus to KK</t>
  </si>
  <si>
    <t>Kiulu</t>
  </si>
  <si>
    <t>camping</t>
  </si>
  <si>
    <t>event entry</t>
  </si>
  <si>
    <t>nasty moldy veggies</t>
  </si>
  <si>
    <t>grab taxi from airport 1/2</t>
  </si>
  <si>
    <t>Manila</t>
  </si>
  <si>
    <t>dorm bed</t>
  </si>
  <si>
    <t>pizza</t>
  </si>
  <si>
    <t>korean food</t>
  </si>
  <si>
    <t>coffee (failed attempt to get wifi)</t>
  </si>
  <si>
    <t>sim card</t>
  </si>
  <si>
    <t>topup 1.5gb 7 days</t>
  </si>
  <si>
    <t>papaya</t>
  </si>
  <si>
    <t>veggies and rice</t>
  </si>
  <si>
    <t>rice cake</t>
  </si>
  <si>
    <t>light rails to quezon city</t>
  </si>
  <si>
    <t>hipster street food restaurant</t>
  </si>
  <si>
    <t>banana milkshake</t>
  </si>
  <si>
    <t>bus to Sabada</t>
  </si>
  <si>
    <t>goo snack</t>
  </si>
  <si>
    <t>Sagada</t>
  </si>
  <si>
    <t>banana pancake, eggs, yogurt, coffee</t>
  </si>
  <si>
    <t>hippie vegetarian adobo</t>
  </si>
  <si>
    <t>dark beer (San Miguel)</t>
  </si>
  <si>
    <t>after-dinner snack</t>
  </si>
  <si>
    <t>hotel half room</t>
  </si>
  <si>
    <t>banana pancakes,  eggs, coffee</t>
  </si>
  <si>
    <t>bus to Baguio</t>
  </si>
  <si>
    <t>congee</t>
  </si>
  <si>
    <t>Baguio</t>
  </si>
  <si>
    <t>rice and bitter melon</t>
  </si>
  <si>
    <t>ice cream on bun</t>
  </si>
  <si>
    <t>coffee at Dunkin Donuts</t>
  </si>
  <si>
    <t>coworking til midnight</t>
  </si>
  <si>
    <t>12-8 surcharge</t>
  </si>
  <si>
    <t>mango</t>
  </si>
  <si>
    <t>red horse beer</t>
  </si>
  <si>
    <t>watermelon</t>
  </si>
  <si>
    <t>apple-flavored beer</t>
  </si>
  <si>
    <t>bus to Manila</t>
  </si>
  <si>
    <t>taxi to airport</t>
  </si>
  <si>
    <t>chicken soup</t>
  </si>
  <si>
    <t>Manila airport</t>
  </si>
  <si>
    <t>coffee, Wendy's</t>
  </si>
  <si>
    <t>coffee, Seattle's Best</t>
  </si>
  <si>
    <t>fish breakfast</t>
  </si>
  <si>
    <t>halo halo</t>
  </si>
  <si>
    <t>bag of instant coffee</t>
  </si>
  <si>
    <t>udon noodle bowl with carrot ginger juice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</si>
</sst>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</font>
    <font>
      <name val="Arial"/>
    </font>
    <font/>
    <font>
      <color rgb="FF000000"/>
      <name val="Arial"/>
    </font>
    <font>
      <sz val="11.0"/>
      <color rgb="FF000000"/>
      <name val="Inconsolata"/>
    </font>
    <font>
      <b/>
      <sz val="8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2" fontId="3" numFmtId="0" xfId="0" applyAlignment="1" applyFill="1" applyFont="1">
      <alignment horizontal="left"/>
    </xf>
    <xf borderId="0" fillId="2" fontId="4" numFmtId="164" xfId="0" applyAlignment="1" applyFont="1" applyNumberFormat="1">
      <alignment horizontal="right"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0" fillId="2" fontId="4" numFmtId="0" xfId="0" applyAlignment="1" applyFont="1">
      <alignment horizontal="right"/>
    </xf>
    <xf borderId="0" fillId="0" fontId="1" numFmtId="0" xfId="0" applyAlignment="1" applyFont="1">
      <alignment horizontal="right"/>
    </xf>
    <xf borderId="0" fillId="2" fontId="4" numFmtId="0" xfId="0" applyFont="1"/>
    <xf borderId="0" fillId="3" fontId="5" numFmtId="0" xfId="0" applyAlignment="1" applyFill="1" applyFont="1">
      <alignment horizontal="right"/>
    </xf>
    <xf borderId="0" fillId="2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Expenses for 29 days, Total: $1480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Sheet1!$K$13:$K$21</c:f>
            </c:strRef>
          </c:cat>
          <c:val>
            <c:numRef>
              <c:f>Sheet1!$L$13:$L$21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238125</xdr:colOff>
      <xdr:row>33</xdr:row>
      <xdr:rowOff>47625</xdr:rowOff>
    </xdr:from>
    <xdr:to>
      <xdr:col>14</xdr:col>
      <xdr:colOff>0</xdr:colOff>
      <xdr:row>59</xdr:row>
      <xdr:rowOff>152400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2">
        <v>1.43</v>
      </c>
    </row>
    <row r="2">
      <c r="A2" s="2" t="s">
        <v>1</v>
      </c>
      <c r="B2" s="3">
        <v>92.0</v>
      </c>
      <c r="C2" s="4" t="s">
        <v>2</v>
      </c>
      <c r="D2" s="4" t="s">
        <v>3</v>
      </c>
      <c r="E2" s="5">
        <v>0.0</v>
      </c>
      <c r="F2" s="6" t="s">
        <v>4</v>
      </c>
      <c r="G2" s="7">
        <f t="shared" ref="G2:G241" si="1">B2/LOOKUP(C2,K$1:K$7, L$1:L$7)</f>
        <v>92</v>
      </c>
      <c r="H2" s="1"/>
      <c r="I2" s="5">
        <v>1.0</v>
      </c>
      <c r="J2" s="5">
        <f>SUMIF(E$1:E$501, "=1", G$1:G$501)</f>
        <v>2.851439977</v>
      </c>
      <c r="K2" s="8" t="s">
        <v>5</v>
      </c>
      <c r="L2" s="8">
        <v>6.91</v>
      </c>
    </row>
    <row r="3">
      <c r="A3" s="9" t="s">
        <v>6</v>
      </c>
      <c r="B3" s="3">
        <v>345.58</v>
      </c>
      <c r="C3" s="9" t="s">
        <v>2</v>
      </c>
      <c r="D3" s="4" t="s">
        <v>3</v>
      </c>
      <c r="E3" s="3">
        <v>0.0</v>
      </c>
      <c r="F3" s="6" t="s">
        <v>4</v>
      </c>
      <c r="G3" s="7">
        <f t="shared" si="1"/>
        <v>345.58</v>
      </c>
      <c r="H3" s="1"/>
      <c r="I3" s="5">
        <v>2.0</v>
      </c>
      <c r="J3" s="5">
        <f>SUMIF(E$1:E$501, "=2", G$1:G$501)</f>
        <v>14.03755869</v>
      </c>
      <c r="K3" s="9" t="s">
        <v>7</v>
      </c>
      <c r="L3" s="3">
        <v>4.26</v>
      </c>
    </row>
    <row r="4">
      <c r="A4" s="9" t="s">
        <v>8</v>
      </c>
      <c r="B4" s="3">
        <v>1380.0</v>
      </c>
      <c r="C4" s="9" t="s">
        <v>9</v>
      </c>
      <c r="D4" s="4" t="s">
        <v>3</v>
      </c>
      <c r="E4" s="3">
        <v>0.0</v>
      </c>
      <c r="F4" s="6" t="s">
        <v>4</v>
      </c>
      <c r="G4" s="7">
        <f t="shared" si="1"/>
        <v>39.34987169</v>
      </c>
      <c r="H4" s="1"/>
      <c r="I4" s="5">
        <v>3.0</v>
      </c>
      <c r="J4" s="5">
        <f>SUMIF(E$1:E$501, "=3", G$1:G$501)</f>
        <v>16.07981221</v>
      </c>
      <c r="K4" s="2" t="s">
        <v>10</v>
      </c>
      <c r="L4" s="2">
        <v>49.72</v>
      </c>
    </row>
    <row r="5">
      <c r="A5" s="9" t="s">
        <v>11</v>
      </c>
      <c r="B5" s="3">
        <v>236.38</v>
      </c>
      <c r="C5" s="9" t="s">
        <v>12</v>
      </c>
      <c r="D5" s="4" t="s">
        <v>3</v>
      </c>
      <c r="E5" s="3">
        <v>0.0</v>
      </c>
      <c r="F5" s="6" t="s">
        <v>4</v>
      </c>
      <c r="G5" s="7">
        <f t="shared" si="1"/>
        <v>55.48826291</v>
      </c>
      <c r="H5" s="1"/>
      <c r="I5" s="5">
        <v>4.0</v>
      </c>
      <c r="J5" s="5">
        <f>SUMIF(E$1:E$501, "=4", G$1:G$501)</f>
        <v>23.4741784</v>
      </c>
      <c r="K5" s="9" t="s">
        <v>13</v>
      </c>
      <c r="L5" s="3">
        <v>35.07</v>
      </c>
    </row>
    <row r="6">
      <c r="A6" s="9" t="s">
        <v>14</v>
      </c>
      <c r="B6" s="3">
        <v>348.9</v>
      </c>
      <c r="C6" s="9" t="s">
        <v>12</v>
      </c>
      <c r="D6" s="4" t="s">
        <v>3</v>
      </c>
      <c r="E6" s="3">
        <v>0.0</v>
      </c>
      <c r="F6" s="6" t="s">
        <v>4</v>
      </c>
      <c r="G6" s="7">
        <f t="shared" si="1"/>
        <v>81.90140845</v>
      </c>
      <c r="H6" s="1"/>
      <c r="I6" s="5">
        <v>5.0</v>
      </c>
      <c r="J6" s="5">
        <f>SUMIF(E$1:E$501, "=5", G$1:G$501)</f>
        <v>19.95305164</v>
      </c>
      <c r="K6" s="4" t="s">
        <v>15</v>
      </c>
      <c r="L6" s="5">
        <v>1.0</v>
      </c>
    </row>
    <row r="7">
      <c r="A7" s="9" t="s">
        <v>16</v>
      </c>
      <c r="B7" s="3">
        <v>35.0</v>
      </c>
      <c r="C7" s="9" t="s">
        <v>9</v>
      </c>
      <c r="D7" s="9" t="s">
        <v>17</v>
      </c>
      <c r="E7" s="3">
        <v>1.0</v>
      </c>
      <c r="F7" s="8" t="s">
        <v>18</v>
      </c>
      <c r="G7" s="7">
        <f t="shared" si="1"/>
        <v>0.998003992</v>
      </c>
      <c r="H7" s="1"/>
      <c r="I7" s="5">
        <v>6.0</v>
      </c>
      <c r="J7" s="5">
        <f>SUMIF(E$1:E$501, "=6", G$1:G$501)</f>
        <v>34.342723</v>
      </c>
      <c r="K7" s="1"/>
      <c r="L7" s="1"/>
    </row>
    <row r="8">
      <c r="A8" s="9" t="s">
        <v>19</v>
      </c>
      <c r="B8" s="3">
        <v>20.0</v>
      </c>
      <c r="C8" s="9" t="s">
        <v>9</v>
      </c>
      <c r="D8" s="9" t="s">
        <v>20</v>
      </c>
      <c r="E8" s="3">
        <v>1.0</v>
      </c>
      <c r="F8" s="8" t="s">
        <v>18</v>
      </c>
      <c r="G8" s="7">
        <f t="shared" si="1"/>
        <v>0.5702879954</v>
      </c>
      <c r="H8" s="1"/>
      <c r="I8" s="5">
        <v>7.0</v>
      </c>
      <c r="J8" s="5">
        <f>SUMIF(E$1:E$501, "=7", G$1:G$501)</f>
        <v>23.66197183</v>
      </c>
      <c r="K8" s="1"/>
      <c r="L8" s="1"/>
      <c r="N8" s="2"/>
    </row>
    <row r="9">
      <c r="A9" s="9" t="s">
        <v>21</v>
      </c>
      <c r="B9" s="3">
        <v>20.0</v>
      </c>
      <c r="C9" s="9" t="s">
        <v>9</v>
      </c>
      <c r="D9" s="9" t="s">
        <v>20</v>
      </c>
      <c r="E9" s="3">
        <v>1.0</v>
      </c>
      <c r="F9" s="8" t="s">
        <v>18</v>
      </c>
      <c r="G9" s="7">
        <f t="shared" si="1"/>
        <v>0.5702879954</v>
      </c>
      <c r="H9" s="1"/>
      <c r="I9" s="5">
        <v>8.0</v>
      </c>
      <c r="J9" s="5">
        <f>SUMIF(E$1:E$501, "=8", G$1:G$501)</f>
        <v>14.53051643</v>
      </c>
    </row>
    <row r="10">
      <c r="A10" s="9" t="s">
        <v>22</v>
      </c>
      <c r="B10" s="3">
        <v>25.0</v>
      </c>
      <c r="C10" s="9" t="s">
        <v>9</v>
      </c>
      <c r="D10" s="9" t="s">
        <v>20</v>
      </c>
      <c r="E10" s="3">
        <v>1.0</v>
      </c>
      <c r="F10" s="8" t="s">
        <v>18</v>
      </c>
      <c r="G10" s="7">
        <f t="shared" si="1"/>
        <v>0.7128599943</v>
      </c>
      <c r="H10" s="1"/>
      <c r="I10" s="5">
        <v>9.0</v>
      </c>
      <c r="J10" s="5">
        <f>SUMIF(E$1:E$501, "=9", G$1:G$501)</f>
        <v>20.58685446</v>
      </c>
      <c r="K10" s="1"/>
      <c r="L10" s="5"/>
    </row>
    <row r="11">
      <c r="A11" s="9" t="s">
        <v>23</v>
      </c>
      <c r="B11" s="3">
        <v>20.0</v>
      </c>
      <c r="C11" s="9" t="s">
        <v>12</v>
      </c>
      <c r="D11" s="9" t="s">
        <v>17</v>
      </c>
      <c r="E11" s="3">
        <v>2.0</v>
      </c>
      <c r="F11" s="8" t="s">
        <v>24</v>
      </c>
      <c r="G11" s="7">
        <f t="shared" si="1"/>
        <v>4.694835681</v>
      </c>
      <c r="H11" s="1"/>
      <c r="I11" s="5">
        <v>10.0</v>
      </c>
      <c r="J11" s="5">
        <f>SUMIF(E$1:E$501, "=10", G$1:G$501)</f>
        <v>14.55399061</v>
      </c>
      <c r="K11" s="1"/>
      <c r="L11" s="5"/>
    </row>
    <row r="12">
      <c r="A12" s="9" t="s">
        <v>25</v>
      </c>
      <c r="B12" s="3">
        <v>2.0</v>
      </c>
      <c r="C12" s="9" t="s">
        <v>12</v>
      </c>
      <c r="D12" s="9" t="s">
        <v>20</v>
      </c>
      <c r="E12" s="3">
        <v>2.0</v>
      </c>
      <c r="F12" s="8" t="s">
        <v>26</v>
      </c>
      <c r="G12" s="7">
        <f t="shared" si="1"/>
        <v>0.4694835681</v>
      </c>
      <c r="H12" s="1"/>
      <c r="I12" s="5">
        <v>11.0</v>
      </c>
      <c r="J12" s="5">
        <f>SUMIF(E$1:E$501, "=11", G$1:G$501)</f>
        <v>16.30046948</v>
      </c>
      <c r="K12" s="1"/>
      <c r="L12" s="1"/>
    </row>
    <row r="13">
      <c r="A13" s="9" t="s">
        <v>27</v>
      </c>
      <c r="B13" s="3">
        <v>2.0</v>
      </c>
      <c r="C13" s="9" t="s">
        <v>12</v>
      </c>
      <c r="D13" s="9" t="s">
        <v>28</v>
      </c>
      <c r="E13" s="3">
        <v>2.0</v>
      </c>
      <c r="F13" s="8" t="s">
        <v>26</v>
      </c>
      <c r="G13" s="7">
        <f t="shared" si="1"/>
        <v>0.4694835681</v>
      </c>
      <c r="H13" s="1"/>
      <c r="I13" s="8">
        <v>12.0</v>
      </c>
      <c r="J13" s="5">
        <f>SUMIF(E$1:E$501, "=12", G$1:G$501)</f>
        <v>20.42253521</v>
      </c>
      <c r="K13" s="4" t="s">
        <v>29</v>
      </c>
      <c r="L13" s="10">
        <f>SUMIF(D$1:D$501, "=tickets", G$1:G$501)</f>
        <v>767.8264116</v>
      </c>
    </row>
    <row r="14">
      <c r="A14" s="9" t="s">
        <v>30</v>
      </c>
      <c r="B14" s="3">
        <v>2.0</v>
      </c>
      <c r="C14" s="9" t="s">
        <v>12</v>
      </c>
      <c r="D14" s="9" t="s">
        <v>28</v>
      </c>
      <c r="E14" s="3">
        <v>2.0</v>
      </c>
      <c r="F14" s="8" t="s">
        <v>26</v>
      </c>
      <c r="G14" s="7">
        <f t="shared" si="1"/>
        <v>0.4694835681</v>
      </c>
      <c r="H14" s="1"/>
      <c r="I14" s="8">
        <v>13.0</v>
      </c>
      <c r="J14" s="5">
        <f>SUMIF(E$1:E$501, "=13", G$1:G$501)</f>
        <v>18.29577465</v>
      </c>
      <c r="K14" s="4" t="s">
        <v>31</v>
      </c>
      <c r="L14" s="10">
        <f>SUMIF(D$1:D$501, "=lodging", G$1:G$501)</f>
        <v>168.096995</v>
      </c>
    </row>
    <row r="15">
      <c r="A15" s="9" t="s">
        <v>32</v>
      </c>
      <c r="B15" s="3">
        <v>6.5</v>
      </c>
      <c r="C15" s="9" t="s">
        <v>12</v>
      </c>
      <c r="D15" s="9" t="s">
        <v>17</v>
      </c>
      <c r="E15" s="3">
        <v>2.0</v>
      </c>
      <c r="F15" s="8" t="s">
        <v>26</v>
      </c>
      <c r="G15" s="7">
        <f t="shared" si="1"/>
        <v>1.525821596</v>
      </c>
      <c r="H15" s="1"/>
      <c r="I15" s="8">
        <v>14.0</v>
      </c>
      <c r="J15" s="5">
        <f>SUMIF(E$1:E$501, "=14", G$1:G$501)</f>
        <v>18.49765258</v>
      </c>
      <c r="K15" s="4" t="s">
        <v>33</v>
      </c>
      <c r="L15" s="5">
        <f>SUMIF(D$1:D$501, "=meal", G$1:G$501)</f>
        <v>158.9700363</v>
      </c>
    </row>
    <row r="16">
      <c r="A16" s="9" t="s">
        <v>34</v>
      </c>
      <c r="B16" s="3">
        <v>1.8</v>
      </c>
      <c r="C16" s="9" t="s">
        <v>12</v>
      </c>
      <c r="D16" s="9" t="s">
        <v>20</v>
      </c>
      <c r="E16" s="3">
        <v>2.0</v>
      </c>
      <c r="F16" s="8" t="s">
        <v>26</v>
      </c>
      <c r="G16" s="7">
        <f t="shared" si="1"/>
        <v>0.4225352113</v>
      </c>
      <c r="H16" s="1"/>
      <c r="I16" s="8">
        <v>15.0</v>
      </c>
      <c r="J16" s="5">
        <f>SUMIF(E$1:E$501, "=15", G$1:G$501)</f>
        <v>19.60093897</v>
      </c>
      <c r="K16" s="4" t="s">
        <v>35</v>
      </c>
      <c r="L16" s="5">
        <f>SUMIF(D$1:D$501, "=transport", G$1:G$501)</f>
        <v>124.1681413</v>
      </c>
    </row>
    <row r="17">
      <c r="A17" s="8" t="s">
        <v>36</v>
      </c>
      <c r="B17" s="11">
        <v>3.5</v>
      </c>
      <c r="C17" s="9" t="s">
        <v>12</v>
      </c>
      <c r="D17" s="8" t="s">
        <v>20</v>
      </c>
      <c r="E17" s="3">
        <v>2.0</v>
      </c>
      <c r="F17" s="8" t="s">
        <v>26</v>
      </c>
      <c r="G17" s="7">
        <f t="shared" si="1"/>
        <v>0.8215962441</v>
      </c>
      <c r="H17" s="1"/>
      <c r="I17" s="8">
        <v>16.0</v>
      </c>
      <c r="J17" s="5">
        <f>SUMIF(E$1:E$501, "=16", G$1:G$501)</f>
        <v>23.96713615</v>
      </c>
      <c r="K17" s="4" t="s">
        <v>37</v>
      </c>
      <c r="L17" s="5">
        <f>SUMIF(D$1:D$501, "=attractions",G$1:G$501)</f>
        <v>81.45539906</v>
      </c>
    </row>
    <row r="18">
      <c r="A18" s="9" t="s">
        <v>38</v>
      </c>
      <c r="B18" s="3">
        <v>2.0</v>
      </c>
      <c r="C18" s="9" t="s">
        <v>12</v>
      </c>
      <c r="D18" s="9" t="s">
        <v>20</v>
      </c>
      <c r="E18" s="3">
        <v>2.0</v>
      </c>
      <c r="F18" s="8" t="s">
        <v>26</v>
      </c>
      <c r="G18" s="7">
        <f t="shared" si="1"/>
        <v>0.4694835681</v>
      </c>
      <c r="H18" s="1"/>
      <c r="I18" s="2">
        <v>17.0</v>
      </c>
      <c r="J18" s="5">
        <f>SUMIF(E$1:E$501, "=17", G$1:G$501)</f>
        <v>38.61502347</v>
      </c>
      <c r="K18" s="4" t="s">
        <v>39</v>
      </c>
      <c r="L18" s="5">
        <f>SUMIF(D$1:D$501, "=snack", G$1:G$501)</f>
        <v>74.47349474</v>
      </c>
    </row>
    <row r="19">
      <c r="A19" s="9" t="s">
        <v>40</v>
      </c>
      <c r="B19" s="3">
        <v>20.0</v>
      </c>
      <c r="C19" s="9" t="s">
        <v>12</v>
      </c>
      <c r="D19" s="9" t="s">
        <v>41</v>
      </c>
      <c r="E19" s="3">
        <v>2.0</v>
      </c>
      <c r="F19" s="8" t="s">
        <v>26</v>
      </c>
      <c r="G19" s="7">
        <f t="shared" si="1"/>
        <v>4.694835681</v>
      </c>
      <c r="H19" s="1"/>
      <c r="I19" s="8">
        <v>18.0</v>
      </c>
      <c r="J19" s="5">
        <f>SUMIF(E$1:E$501, "=18", G$1:G$501)</f>
        <v>19.81220657</v>
      </c>
      <c r="K19" s="4" t="s">
        <v>42</v>
      </c>
      <c r="L19" s="5">
        <f>SUMIF(D$1:D$501, "=other", G$1:G$501)</f>
        <v>54.19132116</v>
      </c>
    </row>
    <row r="20">
      <c r="A20" s="9" t="s">
        <v>43</v>
      </c>
      <c r="B20" s="3">
        <v>3.5</v>
      </c>
      <c r="C20" s="9" t="s">
        <v>12</v>
      </c>
      <c r="D20" s="9" t="s">
        <v>17</v>
      </c>
      <c r="E20" s="3">
        <v>3.0</v>
      </c>
      <c r="F20" s="8" t="s">
        <v>26</v>
      </c>
      <c r="G20" s="7">
        <f t="shared" si="1"/>
        <v>0.8215962441</v>
      </c>
      <c r="H20" s="1"/>
      <c r="I20" s="8">
        <v>19.0</v>
      </c>
      <c r="J20" s="5">
        <f>SUMIF(E$1:E$501, "=19", G$1:G$501)</f>
        <v>26.99530516</v>
      </c>
      <c r="K20" s="2" t="s">
        <v>44</v>
      </c>
      <c r="L20" s="12">
        <f>SUMIF(D$1:D$501, "=beer", G$1:G$501)</f>
        <v>47.80147228</v>
      </c>
    </row>
    <row r="21">
      <c r="A21" s="9" t="s">
        <v>45</v>
      </c>
      <c r="B21" s="3">
        <v>8.0</v>
      </c>
      <c r="C21" s="9" t="s">
        <v>12</v>
      </c>
      <c r="D21" s="9" t="s">
        <v>46</v>
      </c>
      <c r="E21" s="3">
        <v>3.0</v>
      </c>
      <c r="F21" s="8" t="s">
        <v>26</v>
      </c>
      <c r="G21" s="7">
        <f t="shared" si="1"/>
        <v>1.877934272</v>
      </c>
      <c r="H21" s="1"/>
      <c r="I21" s="8">
        <v>20.0</v>
      </c>
      <c r="J21" s="5">
        <f>SUMIF(E$1:E$501, "=20", G$1:G$501)</f>
        <v>32.27699531</v>
      </c>
      <c r="K21" s="1" t="s">
        <v>47</v>
      </c>
      <c r="L21" s="5">
        <f>SUMIF(D$1:D$501, "=water", G$1:G$501)</f>
        <v>3.755868545</v>
      </c>
    </row>
    <row r="22">
      <c r="A22" s="9" t="s">
        <v>48</v>
      </c>
      <c r="B22" s="3">
        <v>6.0</v>
      </c>
      <c r="C22" s="9" t="s">
        <v>12</v>
      </c>
      <c r="D22" s="9" t="s">
        <v>17</v>
      </c>
      <c r="E22" s="3">
        <v>3.0</v>
      </c>
      <c r="F22" s="8" t="s">
        <v>26</v>
      </c>
      <c r="G22" s="7">
        <f t="shared" si="1"/>
        <v>1.408450704</v>
      </c>
      <c r="H22" s="1"/>
      <c r="I22" s="8">
        <v>21.0</v>
      </c>
      <c r="J22" s="5">
        <f>SUMIF(E$1:E$501, "=21", G$1:G$501)</f>
        <v>38.24485374</v>
      </c>
      <c r="K22" s="4" t="s">
        <v>49</v>
      </c>
      <c r="L22" s="5">
        <f>SUM(L13:L21)</f>
        <v>1480.73914</v>
      </c>
    </row>
    <row r="23">
      <c r="A23" s="8" t="s">
        <v>50</v>
      </c>
      <c r="B23" s="11">
        <v>2.0</v>
      </c>
      <c r="C23" s="9" t="s">
        <v>12</v>
      </c>
      <c r="D23" s="8" t="s">
        <v>20</v>
      </c>
      <c r="E23" s="3">
        <v>3.0</v>
      </c>
      <c r="F23" s="8" t="s">
        <v>26</v>
      </c>
      <c r="G23" s="7">
        <f t="shared" si="1"/>
        <v>0.4694835681</v>
      </c>
      <c r="H23" s="1"/>
      <c r="I23" s="8">
        <v>22.0</v>
      </c>
      <c r="J23" s="5">
        <f>SUMIF(E$1:E$501, "=22", G$1:G$501)</f>
        <v>49.06021209</v>
      </c>
    </row>
    <row r="24">
      <c r="A24" s="2" t="s">
        <v>51</v>
      </c>
      <c r="B24" s="2">
        <v>4.0</v>
      </c>
      <c r="C24" s="9" t="s">
        <v>12</v>
      </c>
      <c r="D24" s="2" t="s">
        <v>20</v>
      </c>
      <c r="E24" s="3">
        <v>3.0</v>
      </c>
      <c r="F24" s="8" t="s">
        <v>26</v>
      </c>
      <c r="G24" s="7">
        <f t="shared" si="1"/>
        <v>0.9389671362</v>
      </c>
      <c r="I24" s="2">
        <v>23.0</v>
      </c>
      <c r="J24" s="5">
        <f>SUMIF(E$1:E$501, "=23", G$1:G$501)</f>
        <v>20.3286385</v>
      </c>
    </row>
    <row r="25">
      <c r="A25" s="2" t="s">
        <v>52</v>
      </c>
      <c r="B25" s="2">
        <v>5.0</v>
      </c>
      <c r="C25" s="9" t="s">
        <v>12</v>
      </c>
      <c r="D25" s="2" t="s">
        <v>20</v>
      </c>
      <c r="E25" s="3">
        <v>3.0</v>
      </c>
      <c r="F25" s="8" t="s">
        <v>26</v>
      </c>
      <c r="G25" s="7">
        <f t="shared" si="1"/>
        <v>1.17370892</v>
      </c>
      <c r="I25" s="2">
        <v>24.0</v>
      </c>
      <c r="J25" s="5">
        <f>SUMIF(E$1:E$501, "=24", G$1:G$501)</f>
        <v>24.08450704</v>
      </c>
    </row>
    <row r="26">
      <c r="A26" s="2" t="s">
        <v>46</v>
      </c>
      <c r="B26" s="2">
        <v>3.5</v>
      </c>
      <c r="C26" s="9" t="s">
        <v>12</v>
      </c>
      <c r="D26" s="2" t="s">
        <v>46</v>
      </c>
      <c r="E26" s="3">
        <v>3.0</v>
      </c>
      <c r="F26" s="8" t="s">
        <v>26</v>
      </c>
      <c r="G26" s="7">
        <f t="shared" si="1"/>
        <v>0.8215962441</v>
      </c>
      <c r="I26" s="2">
        <v>25.0</v>
      </c>
      <c r="J26" s="5">
        <f>SUMIF(E$1:E$501, "=25", G$1:G$501)</f>
        <v>33.81565877</v>
      </c>
      <c r="K26" s="2" t="s">
        <v>53</v>
      </c>
      <c r="L26" s="12">
        <f>SUMIF(D$1:D$501, "=medical", G$1:G$501)</f>
        <v>227.9342723</v>
      </c>
    </row>
    <row r="27">
      <c r="A27" s="2" t="s">
        <v>54</v>
      </c>
      <c r="B27" s="2">
        <v>6.0</v>
      </c>
      <c r="C27" s="9" t="s">
        <v>12</v>
      </c>
      <c r="D27" s="2" t="s">
        <v>17</v>
      </c>
      <c r="E27" s="3">
        <v>3.0</v>
      </c>
      <c r="F27" s="8" t="s">
        <v>26</v>
      </c>
      <c r="G27" s="7">
        <f t="shared" si="1"/>
        <v>1.408450704</v>
      </c>
      <c r="I27" s="2">
        <v>26.0</v>
      </c>
      <c r="J27" s="5">
        <f>SUMIF(E$1:E$501, "=26", G$1:G$501)</f>
        <v>37.61061947</v>
      </c>
    </row>
    <row r="28">
      <c r="A28" s="2" t="s">
        <v>55</v>
      </c>
      <c r="B28" s="2">
        <v>1.5</v>
      </c>
      <c r="C28" s="9" t="s">
        <v>12</v>
      </c>
      <c r="D28" s="2" t="s">
        <v>20</v>
      </c>
      <c r="E28" s="3">
        <v>3.0</v>
      </c>
      <c r="F28" s="8" t="s">
        <v>26</v>
      </c>
      <c r="G28" s="7">
        <f t="shared" si="1"/>
        <v>0.3521126761</v>
      </c>
      <c r="I28" s="2">
        <v>27.0</v>
      </c>
      <c r="J28" s="5">
        <f>SUMIF(E$1:E$501, "=27", G$1:G$501)</f>
        <v>18.30249397</v>
      </c>
    </row>
    <row r="29">
      <c r="A29" s="2" t="s">
        <v>56</v>
      </c>
      <c r="B29" s="2">
        <v>4.0</v>
      </c>
      <c r="C29" s="9" t="s">
        <v>12</v>
      </c>
      <c r="D29" s="2" t="s">
        <v>20</v>
      </c>
      <c r="E29" s="3">
        <v>3.0</v>
      </c>
      <c r="F29" s="8" t="s">
        <v>26</v>
      </c>
      <c r="G29" s="7">
        <f t="shared" si="1"/>
        <v>0.9389671362</v>
      </c>
      <c r="I29" s="2">
        <v>28.0</v>
      </c>
      <c r="J29" s="5">
        <f>SUMIF(E$1:E$501, "=28", G$1:G$501)</f>
        <v>19.71037812</v>
      </c>
    </row>
    <row r="30">
      <c r="A30" s="2" t="s">
        <v>57</v>
      </c>
      <c r="B30" s="2">
        <v>25.0</v>
      </c>
      <c r="C30" s="9" t="s">
        <v>12</v>
      </c>
      <c r="D30" s="2" t="s">
        <v>41</v>
      </c>
      <c r="E30" s="3">
        <v>3.0</v>
      </c>
      <c r="F30" s="8" t="s">
        <v>26</v>
      </c>
      <c r="G30" s="7">
        <f t="shared" si="1"/>
        <v>5.868544601</v>
      </c>
      <c r="I30" s="2">
        <v>29.0</v>
      </c>
      <c r="J30" s="5">
        <f>SUMIF(E$1:E$501, "=29", G$1:G$501)</f>
        <v>14.18081255</v>
      </c>
    </row>
    <row r="31">
      <c r="A31" s="2" t="s">
        <v>58</v>
      </c>
      <c r="B31" s="2">
        <v>8.0</v>
      </c>
      <c r="C31" s="9" t="s">
        <v>12</v>
      </c>
      <c r="D31" s="2" t="s">
        <v>17</v>
      </c>
      <c r="E31" s="2">
        <v>4.0</v>
      </c>
      <c r="F31" s="8" t="s">
        <v>26</v>
      </c>
      <c r="G31" s="7">
        <f t="shared" si="1"/>
        <v>1.877934272</v>
      </c>
      <c r="I31" s="2">
        <v>30.0</v>
      </c>
      <c r="J31" s="5">
        <f>SUMIF(E$1:E$501, "=30", G$1:G$501)</f>
        <v>18.0611424</v>
      </c>
    </row>
    <row r="32">
      <c r="A32" s="2" t="s">
        <v>59</v>
      </c>
      <c r="B32" s="2">
        <v>20.0</v>
      </c>
      <c r="C32" s="9" t="s">
        <v>12</v>
      </c>
      <c r="D32" s="2" t="s">
        <v>60</v>
      </c>
      <c r="E32" s="2">
        <v>4.0</v>
      </c>
      <c r="F32" s="8" t="s">
        <v>26</v>
      </c>
      <c r="G32" s="7">
        <f t="shared" si="1"/>
        <v>4.694835681</v>
      </c>
      <c r="I32" s="4" t="s">
        <v>61</v>
      </c>
      <c r="J32" s="5">
        <f>AVERAGE(J3:J24)</f>
        <v>23.80174542</v>
      </c>
    </row>
    <row r="33">
      <c r="A33" s="2" t="s">
        <v>62</v>
      </c>
      <c r="B33" s="2">
        <v>2.0</v>
      </c>
      <c r="C33" s="9" t="s">
        <v>12</v>
      </c>
      <c r="D33" s="2" t="s">
        <v>62</v>
      </c>
      <c r="E33" s="2">
        <v>4.0</v>
      </c>
      <c r="F33" s="8" t="s">
        <v>26</v>
      </c>
      <c r="G33" s="7">
        <f t="shared" si="1"/>
        <v>0.4694835681</v>
      </c>
    </row>
    <row r="34">
      <c r="A34" s="2" t="s">
        <v>63</v>
      </c>
      <c r="B34" s="2">
        <v>6.0</v>
      </c>
      <c r="C34" s="9" t="s">
        <v>12</v>
      </c>
      <c r="D34" s="2" t="s">
        <v>20</v>
      </c>
      <c r="E34" s="2">
        <v>4.0</v>
      </c>
      <c r="F34" s="8" t="s">
        <v>26</v>
      </c>
      <c r="G34" s="7">
        <f t="shared" si="1"/>
        <v>1.408450704</v>
      </c>
      <c r="M34" s="13"/>
      <c r="N34" s="2">
        <v>790.0</v>
      </c>
    </row>
    <row r="35">
      <c r="A35" s="2" t="s">
        <v>64</v>
      </c>
      <c r="B35" s="2">
        <v>6.0</v>
      </c>
      <c r="C35" s="9" t="s">
        <v>12</v>
      </c>
      <c r="D35" s="2" t="s">
        <v>17</v>
      </c>
      <c r="E35" s="2">
        <v>4.0</v>
      </c>
      <c r="F35" s="8" t="s">
        <v>26</v>
      </c>
      <c r="G35" s="7">
        <f t="shared" si="1"/>
        <v>1.408450704</v>
      </c>
      <c r="M35" s="13"/>
      <c r="N35" s="2">
        <v>800.0</v>
      </c>
    </row>
    <row r="36">
      <c r="A36" s="2" t="s">
        <v>65</v>
      </c>
      <c r="B36" s="2">
        <v>4.0</v>
      </c>
      <c r="C36" s="9" t="s">
        <v>12</v>
      </c>
      <c r="D36" s="2" t="s">
        <v>46</v>
      </c>
      <c r="E36" s="2">
        <v>4.0</v>
      </c>
      <c r="F36" s="8" t="s">
        <v>26</v>
      </c>
      <c r="G36" s="7">
        <f t="shared" si="1"/>
        <v>0.9389671362</v>
      </c>
      <c r="M36" s="14"/>
      <c r="N36" s="2">
        <v>400.0</v>
      </c>
    </row>
    <row r="37">
      <c r="A37" s="2" t="s">
        <v>66</v>
      </c>
      <c r="B37" s="2">
        <v>27.0</v>
      </c>
      <c r="C37" s="9" t="s">
        <v>12</v>
      </c>
      <c r="D37" s="2" t="s">
        <v>46</v>
      </c>
      <c r="E37" s="2">
        <v>4.0</v>
      </c>
      <c r="F37" s="8" t="s">
        <v>26</v>
      </c>
      <c r="G37" s="7">
        <f t="shared" si="1"/>
        <v>6.338028169</v>
      </c>
      <c r="N37">
        <f>SUM(N34:N36)</f>
        <v>1990</v>
      </c>
    </row>
    <row r="38">
      <c r="A38" s="2" t="s">
        <v>54</v>
      </c>
      <c r="B38" s="2">
        <v>7.0</v>
      </c>
      <c r="C38" s="2" t="s">
        <v>12</v>
      </c>
      <c r="D38" s="2" t="s">
        <v>17</v>
      </c>
      <c r="E38" s="2">
        <v>4.0</v>
      </c>
      <c r="F38" s="8" t="s">
        <v>26</v>
      </c>
      <c r="G38" s="7">
        <f t="shared" si="1"/>
        <v>1.643192488</v>
      </c>
    </row>
    <row r="39">
      <c r="A39" s="2" t="s">
        <v>67</v>
      </c>
      <c r="B39" s="2">
        <v>20.0</v>
      </c>
      <c r="C39" s="2" t="s">
        <v>12</v>
      </c>
      <c r="D39" s="2" t="s">
        <v>41</v>
      </c>
      <c r="E39" s="2">
        <v>4.0</v>
      </c>
      <c r="F39" s="8" t="s">
        <v>26</v>
      </c>
      <c r="G39" s="7">
        <f t="shared" si="1"/>
        <v>4.694835681</v>
      </c>
    </row>
    <row r="40">
      <c r="A40" s="2" t="s">
        <v>54</v>
      </c>
      <c r="B40" s="2">
        <v>6.0</v>
      </c>
      <c r="C40" s="2" t="s">
        <v>12</v>
      </c>
      <c r="D40" s="2" t="s">
        <v>17</v>
      </c>
      <c r="E40" s="2">
        <v>5.0</v>
      </c>
      <c r="F40" s="8" t="s">
        <v>26</v>
      </c>
      <c r="G40" s="7">
        <f t="shared" si="1"/>
        <v>1.408450704</v>
      </c>
    </row>
    <row r="41">
      <c r="A41" s="2" t="s">
        <v>68</v>
      </c>
      <c r="B41" s="2">
        <v>7.5</v>
      </c>
      <c r="C41" s="2" t="s">
        <v>12</v>
      </c>
      <c r="D41" s="2" t="s">
        <v>17</v>
      </c>
      <c r="E41" s="2">
        <v>5.0</v>
      </c>
      <c r="F41" s="8" t="s">
        <v>26</v>
      </c>
      <c r="G41" s="7">
        <f t="shared" si="1"/>
        <v>1.76056338</v>
      </c>
    </row>
    <row r="42">
      <c r="A42" s="2" t="s">
        <v>69</v>
      </c>
      <c r="B42" s="2">
        <v>1.5</v>
      </c>
      <c r="C42" s="2" t="s">
        <v>12</v>
      </c>
      <c r="D42" s="2" t="s">
        <v>20</v>
      </c>
      <c r="E42" s="2">
        <v>5.0</v>
      </c>
      <c r="F42" s="8" t="s">
        <v>26</v>
      </c>
      <c r="G42" s="7">
        <f t="shared" si="1"/>
        <v>0.3521126761</v>
      </c>
    </row>
    <row r="43">
      <c r="A43" s="2" t="s">
        <v>70</v>
      </c>
      <c r="B43" s="2">
        <v>4.0</v>
      </c>
      <c r="C43" s="2" t="s">
        <v>12</v>
      </c>
      <c r="D43" s="2" t="s">
        <v>60</v>
      </c>
      <c r="E43" s="2">
        <v>5.0</v>
      </c>
      <c r="F43" s="8" t="s">
        <v>26</v>
      </c>
      <c r="G43" s="7">
        <f t="shared" si="1"/>
        <v>0.9389671362</v>
      </c>
    </row>
    <row r="44">
      <c r="A44" s="2" t="s">
        <v>67</v>
      </c>
      <c r="B44" s="2">
        <v>20.0</v>
      </c>
      <c r="C44" s="2" t="s">
        <v>12</v>
      </c>
      <c r="D44" s="2" t="s">
        <v>41</v>
      </c>
      <c r="E44" s="2">
        <v>5.0</v>
      </c>
      <c r="F44" s="8" t="s">
        <v>26</v>
      </c>
      <c r="G44" s="7">
        <f t="shared" si="1"/>
        <v>4.694835681</v>
      </c>
    </row>
    <row r="45">
      <c r="A45" s="2" t="s">
        <v>71</v>
      </c>
      <c r="B45" s="2">
        <v>5.5</v>
      </c>
      <c r="C45" s="2" t="s">
        <v>12</v>
      </c>
      <c r="D45" s="2" t="s">
        <v>17</v>
      </c>
      <c r="E45" s="2">
        <v>5.0</v>
      </c>
      <c r="F45" s="8" t="s">
        <v>26</v>
      </c>
      <c r="G45" s="7">
        <f t="shared" si="1"/>
        <v>1.291079812</v>
      </c>
    </row>
    <row r="46">
      <c r="A46" s="2" t="s">
        <v>72</v>
      </c>
      <c r="B46" s="2">
        <v>2.5</v>
      </c>
      <c r="C46" s="2" t="s">
        <v>12</v>
      </c>
      <c r="D46" s="2" t="s">
        <v>20</v>
      </c>
      <c r="E46" s="2">
        <v>5.0</v>
      </c>
      <c r="F46" s="8" t="s">
        <v>26</v>
      </c>
      <c r="G46" s="7">
        <f t="shared" si="1"/>
        <v>0.5868544601</v>
      </c>
    </row>
    <row r="47">
      <c r="A47" s="2" t="s">
        <v>73</v>
      </c>
      <c r="B47" s="2">
        <v>16.0</v>
      </c>
      <c r="C47" s="2" t="s">
        <v>12</v>
      </c>
      <c r="D47" s="2" t="s">
        <v>46</v>
      </c>
      <c r="E47" s="2">
        <v>5.0</v>
      </c>
      <c r="F47" s="8" t="s">
        <v>26</v>
      </c>
      <c r="G47" s="7">
        <f t="shared" si="1"/>
        <v>3.755868545</v>
      </c>
    </row>
    <row r="48">
      <c r="A48" s="2" t="s">
        <v>74</v>
      </c>
      <c r="B48" s="2">
        <v>18.0</v>
      </c>
      <c r="C48" s="2" t="s">
        <v>12</v>
      </c>
      <c r="D48" s="2" t="s">
        <v>17</v>
      </c>
      <c r="E48" s="2">
        <v>5.0</v>
      </c>
      <c r="F48" s="8" t="s">
        <v>26</v>
      </c>
      <c r="G48" s="7">
        <f t="shared" si="1"/>
        <v>4.225352113</v>
      </c>
    </row>
    <row r="49">
      <c r="A49" s="2" t="s">
        <v>75</v>
      </c>
      <c r="B49" s="2">
        <v>4.0</v>
      </c>
      <c r="C49" s="2" t="s">
        <v>12</v>
      </c>
      <c r="D49" s="2" t="s">
        <v>46</v>
      </c>
      <c r="E49" s="2">
        <v>5.0</v>
      </c>
      <c r="F49" s="8" t="s">
        <v>26</v>
      </c>
      <c r="G49" s="7">
        <f t="shared" si="1"/>
        <v>0.9389671362</v>
      </c>
    </row>
    <row r="50">
      <c r="A50" s="2" t="s">
        <v>76</v>
      </c>
      <c r="B50" s="2">
        <v>5.8</v>
      </c>
      <c r="C50" s="2" t="s">
        <v>12</v>
      </c>
      <c r="D50" s="2" t="s">
        <v>17</v>
      </c>
      <c r="E50" s="2">
        <v>6.0</v>
      </c>
      <c r="F50" s="8" t="s">
        <v>26</v>
      </c>
      <c r="G50" s="7">
        <f t="shared" si="1"/>
        <v>1.361502347</v>
      </c>
    </row>
    <row r="51">
      <c r="A51" s="2" t="s">
        <v>77</v>
      </c>
      <c r="B51" s="2">
        <v>3.5</v>
      </c>
      <c r="C51" s="2" t="s">
        <v>12</v>
      </c>
      <c r="D51" s="2" t="s">
        <v>28</v>
      </c>
      <c r="E51" s="2">
        <v>6.0</v>
      </c>
      <c r="F51" s="8" t="s">
        <v>26</v>
      </c>
      <c r="G51" s="7">
        <f t="shared" si="1"/>
        <v>0.8215962441</v>
      </c>
    </row>
    <row r="52">
      <c r="A52" s="2" t="s">
        <v>78</v>
      </c>
      <c r="B52" s="2">
        <v>20.0</v>
      </c>
      <c r="C52" s="2" t="s">
        <v>12</v>
      </c>
      <c r="D52" s="2" t="s">
        <v>60</v>
      </c>
      <c r="E52" s="2">
        <v>6.0</v>
      </c>
      <c r="F52" s="8" t="s">
        <v>26</v>
      </c>
      <c r="G52" s="7">
        <f t="shared" si="1"/>
        <v>4.694835681</v>
      </c>
    </row>
    <row r="53">
      <c r="A53" s="2" t="s">
        <v>79</v>
      </c>
      <c r="B53" s="2">
        <v>40.0</v>
      </c>
      <c r="C53" s="2" t="s">
        <v>12</v>
      </c>
      <c r="D53" s="2" t="s">
        <v>60</v>
      </c>
      <c r="E53" s="2">
        <v>6.0</v>
      </c>
      <c r="F53" s="8" t="s">
        <v>26</v>
      </c>
      <c r="G53" s="7">
        <f t="shared" si="1"/>
        <v>9.389671362</v>
      </c>
    </row>
    <row r="54">
      <c r="A54" s="2" t="s">
        <v>80</v>
      </c>
      <c r="B54" s="2">
        <v>50.0</v>
      </c>
      <c r="C54" s="2" t="s">
        <v>12</v>
      </c>
      <c r="D54" s="2" t="s">
        <v>41</v>
      </c>
      <c r="E54" s="2">
        <v>6.0</v>
      </c>
      <c r="F54" s="8" t="s">
        <v>26</v>
      </c>
      <c r="G54" s="7">
        <f t="shared" si="1"/>
        <v>11.7370892</v>
      </c>
    </row>
    <row r="55">
      <c r="A55" s="2" t="s">
        <v>81</v>
      </c>
      <c r="B55" s="2">
        <v>9.0</v>
      </c>
      <c r="C55" s="2" t="s">
        <v>12</v>
      </c>
      <c r="D55" s="2" t="s">
        <v>17</v>
      </c>
      <c r="E55" s="2">
        <v>6.0</v>
      </c>
      <c r="F55" s="8" t="s">
        <v>26</v>
      </c>
      <c r="G55" s="7">
        <f t="shared" si="1"/>
        <v>2.112676056</v>
      </c>
    </row>
    <row r="56">
      <c r="A56" s="2" t="s">
        <v>46</v>
      </c>
      <c r="B56" s="2">
        <v>8.0</v>
      </c>
      <c r="C56" s="2" t="s">
        <v>12</v>
      </c>
      <c r="D56" s="2" t="s">
        <v>46</v>
      </c>
      <c r="E56" s="2">
        <v>6.0</v>
      </c>
      <c r="F56" s="8" t="s">
        <v>26</v>
      </c>
      <c r="G56" s="7">
        <f t="shared" si="1"/>
        <v>1.877934272</v>
      </c>
    </row>
    <row r="57">
      <c r="A57" s="2" t="s">
        <v>82</v>
      </c>
      <c r="B57" s="2">
        <v>10.0</v>
      </c>
      <c r="C57" s="2" t="s">
        <v>12</v>
      </c>
      <c r="D57" s="2" t="s">
        <v>60</v>
      </c>
      <c r="E57" s="2">
        <v>6.0</v>
      </c>
      <c r="F57" s="8" t="s">
        <v>26</v>
      </c>
      <c r="G57" s="7">
        <f t="shared" si="1"/>
        <v>2.34741784</v>
      </c>
    </row>
    <row r="58">
      <c r="A58" s="2" t="s">
        <v>83</v>
      </c>
      <c r="B58" s="2">
        <v>7.0</v>
      </c>
      <c r="C58" s="2" t="s">
        <v>12</v>
      </c>
      <c r="D58" s="2" t="s">
        <v>17</v>
      </c>
      <c r="E58" s="2">
        <v>7.0</v>
      </c>
      <c r="F58" s="8" t="s">
        <v>26</v>
      </c>
      <c r="G58" s="7">
        <f t="shared" si="1"/>
        <v>1.643192488</v>
      </c>
    </row>
    <row r="59">
      <c r="A59" s="2" t="s">
        <v>62</v>
      </c>
      <c r="B59" s="2">
        <v>4.0</v>
      </c>
      <c r="C59" s="2" t="s">
        <v>12</v>
      </c>
      <c r="D59" s="2" t="s">
        <v>62</v>
      </c>
      <c r="E59" s="2">
        <v>7.0</v>
      </c>
      <c r="F59" s="8" t="s">
        <v>26</v>
      </c>
      <c r="G59" s="7">
        <f t="shared" si="1"/>
        <v>0.9389671362</v>
      </c>
    </row>
    <row r="60">
      <c r="A60" s="2" t="s">
        <v>84</v>
      </c>
      <c r="B60" s="2">
        <v>3.5</v>
      </c>
      <c r="C60" s="2" t="s">
        <v>12</v>
      </c>
      <c r="D60" s="2" t="s">
        <v>28</v>
      </c>
      <c r="E60" s="2">
        <v>7.0</v>
      </c>
      <c r="F60" s="8" t="s">
        <v>26</v>
      </c>
      <c r="G60" s="7">
        <f t="shared" si="1"/>
        <v>0.8215962441</v>
      </c>
    </row>
    <row r="61">
      <c r="A61" s="2" t="s">
        <v>85</v>
      </c>
      <c r="B61" s="2">
        <v>5.9</v>
      </c>
      <c r="C61" s="2" t="s">
        <v>12</v>
      </c>
      <c r="D61" s="2" t="s">
        <v>17</v>
      </c>
      <c r="E61" s="2">
        <v>7.0</v>
      </c>
      <c r="F61" s="8" t="s">
        <v>26</v>
      </c>
      <c r="G61" s="7">
        <f t="shared" si="1"/>
        <v>1.384976526</v>
      </c>
    </row>
    <row r="62">
      <c r="A62" s="2" t="s">
        <v>86</v>
      </c>
      <c r="B62" s="2">
        <v>10.0</v>
      </c>
      <c r="C62" s="2" t="s">
        <v>12</v>
      </c>
      <c r="D62" s="2" t="s">
        <v>87</v>
      </c>
      <c r="E62" s="2">
        <v>7.0</v>
      </c>
      <c r="F62" s="8" t="s">
        <v>26</v>
      </c>
      <c r="G62" s="7">
        <f t="shared" si="1"/>
        <v>2.34741784</v>
      </c>
    </row>
    <row r="63">
      <c r="A63" s="2" t="s">
        <v>88</v>
      </c>
      <c r="B63" s="2">
        <v>1.0</v>
      </c>
      <c r="C63" s="2" t="s">
        <v>12</v>
      </c>
      <c r="D63" s="2" t="s">
        <v>20</v>
      </c>
      <c r="E63" s="2">
        <v>7.0</v>
      </c>
      <c r="F63" s="8" t="s">
        <v>26</v>
      </c>
      <c r="G63" s="7">
        <f t="shared" si="1"/>
        <v>0.234741784</v>
      </c>
    </row>
    <row r="64">
      <c r="A64" s="2" t="s">
        <v>89</v>
      </c>
      <c r="B64" s="2">
        <v>15.0</v>
      </c>
      <c r="C64" s="2" t="s">
        <v>12</v>
      </c>
      <c r="D64" s="2" t="s">
        <v>17</v>
      </c>
      <c r="E64" s="2">
        <v>7.0</v>
      </c>
      <c r="F64" s="8" t="s">
        <v>26</v>
      </c>
      <c r="G64" s="7">
        <f t="shared" si="1"/>
        <v>3.521126761</v>
      </c>
    </row>
    <row r="65">
      <c r="A65" s="2" t="s">
        <v>90</v>
      </c>
      <c r="B65" s="2">
        <v>5.0</v>
      </c>
      <c r="C65" s="2" t="s">
        <v>12</v>
      </c>
      <c r="D65" s="2" t="s">
        <v>20</v>
      </c>
      <c r="E65" s="2">
        <v>7.0</v>
      </c>
      <c r="F65" s="8" t="s">
        <v>26</v>
      </c>
      <c r="G65" s="7">
        <f t="shared" si="1"/>
        <v>1.17370892</v>
      </c>
    </row>
    <row r="66">
      <c r="A66" s="2" t="s">
        <v>91</v>
      </c>
      <c r="B66" s="2">
        <v>23.0</v>
      </c>
      <c r="C66" s="2" t="s">
        <v>12</v>
      </c>
      <c r="D66" s="2" t="s">
        <v>17</v>
      </c>
      <c r="E66" s="2">
        <v>7.0</v>
      </c>
      <c r="F66" s="8" t="s">
        <v>26</v>
      </c>
      <c r="G66" s="7">
        <f t="shared" si="1"/>
        <v>5.399061033</v>
      </c>
    </row>
    <row r="67">
      <c r="A67" s="2" t="s">
        <v>46</v>
      </c>
      <c r="B67" s="2">
        <v>5.0</v>
      </c>
      <c r="C67" s="2" t="s">
        <v>12</v>
      </c>
      <c r="D67" s="2" t="s">
        <v>46</v>
      </c>
      <c r="E67" s="2">
        <v>7.0</v>
      </c>
      <c r="F67" s="8" t="s">
        <v>26</v>
      </c>
      <c r="G67" s="7">
        <f t="shared" si="1"/>
        <v>1.17370892</v>
      </c>
    </row>
    <row r="68">
      <c r="A68" s="2" t="s">
        <v>69</v>
      </c>
      <c r="B68" s="2">
        <v>1.4</v>
      </c>
      <c r="C68" s="2" t="s">
        <v>12</v>
      </c>
      <c r="D68" s="2" t="s">
        <v>20</v>
      </c>
      <c r="E68" s="2">
        <v>7.0</v>
      </c>
      <c r="F68" s="8" t="s">
        <v>26</v>
      </c>
      <c r="G68" s="7">
        <f t="shared" si="1"/>
        <v>0.3286384977</v>
      </c>
    </row>
    <row r="69">
      <c r="A69" s="2" t="s">
        <v>67</v>
      </c>
      <c r="B69" s="2">
        <v>20.0</v>
      </c>
      <c r="C69" s="2" t="s">
        <v>12</v>
      </c>
      <c r="D69" s="2" t="s">
        <v>41</v>
      </c>
      <c r="E69" s="2">
        <v>7.0</v>
      </c>
      <c r="F69" s="2" t="s">
        <v>26</v>
      </c>
      <c r="G69" s="7">
        <f t="shared" si="1"/>
        <v>4.694835681</v>
      </c>
    </row>
    <row r="70">
      <c r="A70" s="2" t="s">
        <v>83</v>
      </c>
      <c r="B70" s="2">
        <v>8.5</v>
      </c>
      <c r="C70" s="2" t="s">
        <v>12</v>
      </c>
      <c r="D70" s="2" t="s">
        <v>17</v>
      </c>
      <c r="E70" s="2">
        <v>8.0</v>
      </c>
      <c r="F70" s="8" t="s">
        <v>26</v>
      </c>
      <c r="G70" s="7">
        <f t="shared" si="1"/>
        <v>1.995305164</v>
      </c>
    </row>
    <row r="71">
      <c r="A71" s="2" t="s">
        <v>92</v>
      </c>
      <c r="B71" s="2">
        <v>5.0</v>
      </c>
      <c r="C71" s="2" t="s">
        <v>12</v>
      </c>
      <c r="D71" s="2" t="s">
        <v>28</v>
      </c>
      <c r="E71" s="2">
        <v>8.0</v>
      </c>
      <c r="F71" s="8" t="s">
        <v>26</v>
      </c>
      <c r="G71" s="7">
        <f t="shared" si="1"/>
        <v>1.17370892</v>
      </c>
    </row>
    <row r="72">
      <c r="A72" s="2" t="s">
        <v>93</v>
      </c>
      <c r="B72" s="2">
        <v>6.0</v>
      </c>
      <c r="C72" s="2" t="s">
        <v>12</v>
      </c>
      <c r="D72" s="2" t="s">
        <v>17</v>
      </c>
      <c r="E72" s="2">
        <v>8.0</v>
      </c>
      <c r="F72" s="8" t="s">
        <v>26</v>
      </c>
      <c r="G72" s="7">
        <f t="shared" si="1"/>
        <v>1.408450704</v>
      </c>
    </row>
    <row r="73">
      <c r="A73" s="2" t="s">
        <v>94</v>
      </c>
      <c r="B73" s="2">
        <v>5.0</v>
      </c>
      <c r="C73" s="2" t="s">
        <v>12</v>
      </c>
      <c r="D73" s="2" t="s">
        <v>60</v>
      </c>
      <c r="E73" s="2">
        <v>8.0</v>
      </c>
      <c r="F73" s="8" t="s">
        <v>26</v>
      </c>
      <c r="G73" s="7">
        <f t="shared" si="1"/>
        <v>1.17370892</v>
      </c>
    </row>
    <row r="74">
      <c r="A74" s="2" t="s">
        <v>46</v>
      </c>
      <c r="B74" s="2">
        <v>8.0</v>
      </c>
      <c r="C74" s="2" t="s">
        <v>12</v>
      </c>
      <c r="D74" s="2" t="s">
        <v>46</v>
      </c>
      <c r="E74" s="2">
        <v>8.0</v>
      </c>
      <c r="F74" s="8" t="s">
        <v>26</v>
      </c>
      <c r="G74" s="7">
        <f t="shared" si="1"/>
        <v>1.877934272</v>
      </c>
    </row>
    <row r="75">
      <c r="A75" s="2" t="s">
        <v>95</v>
      </c>
      <c r="B75" s="2">
        <v>6.0</v>
      </c>
      <c r="C75" s="2" t="s">
        <v>12</v>
      </c>
      <c r="D75" s="2" t="s">
        <v>20</v>
      </c>
      <c r="E75" s="2">
        <v>8.0</v>
      </c>
      <c r="F75" s="8" t="s">
        <v>26</v>
      </c>
      <c r="G75" s="7">
        <f t="shared" si="1"/>
        <v>1.408450704</v>
      </c>
    </row>
    <row r="76">
      <c r="A76" s="2" t="s">
        <v>62</v>
      </c>
      <c r="B76" s="2">
        <v>2.0</v>
      </c>
      <c r="C76" s="2" t="s">
        <v>12</v>
      </c>
      <c r="D76" s="2" t="s">
        <v>62</v>
      </c>
      <c r="E76" s="2">
        <v>8.0</v>
      </c>
      <c r="F76" s="8" t="s">
        <v>26</v>
      </c>
      <c r="G76" s="7">
        <f t="shared" si="1"/>
        <v>0.4694835681</v>
      </c>
    </row>
    <row r="77">
      <c r="A77" s="2" t="s">
        <v>69</v>
      </c>
      <c r="B77" s="2">
        <v>1.4</v>
      </c>
      <c r="C77" s="2" t="s">
        <v>12</v>
      </c>
      <c r="D77" s="2" t="s">
        <v>20</v>
      </c>
      <c r="E77" s="2">
        <v>8.0</v>
      </c>
      <c r="F77" s="8" t="s">
        <v>26</v>
      </c>
      <c r="G77" s="7">
        <f t="shared" si="1"/>
        <v>0.3286384977</v>
      </c>
    </row>
    <row r="78">
      <c r="A78" s="2" t="s">
        <v>67</v>
      </c>
      <c r="B78" s="2">
        <v>20.0</v>
      </c>
      <c r="C78" s="2" t="s">
        <v>12</v>
      </c>
      <c r="D78" s="2" t="s">
        <v>41</v>
      </c>
      <c r="E78" s="2">
        <v>8.0</v>
      </c>
      <c r="F78" s="8" t="s">
        <v>26</v>
      </c>
      <c r="G78" s="7">
        <f t="shared" si="1"/>
        <v>4.694835681</v>
      </c>
    </row>
    <row r="79">
      <c r="A79" s="2" t="s">
        <v>96</v>
      </c>
      <c r="B79" s="2">
        <v>30.0</v>
      </c>
      <c r="C79" s="2" t="s">
        <v>12</v>
      </c>
      <c r="D79" s="2" t="s">
        <v>60</v>
      </c>
      <c r="E79" s="2">
        <v>9.0</v>
      </c>
      <c r="F79" s="8" t="s">
        <v>26</v>
      </c>
      <c r="G79" s="7">
        <f t="shared" si="1"/>
        <v>7.042253521</v>
      </c>
    </row>
    <row r="80">
      <c r="A80" s="2" t="s">
        <v>97</v>
      </c>
      <c r="B80" s="2">
        <v>7.0</v>
      </c>
      <c r="C80" s="2" t="s">
        <v>12</v>
      </c>
      <c r="D80" s="2" t="s">
        <v>17</v>
      </c>
      <c r="E80" s="2">
        <v>9.0</v>
      </c>
      <c r="F80" s="8" t="s">
        <v>26</v>
      </c>
      <c r="G80" s="7">
        <f t="shared" si="1"/>
        <v>1.643192488</v>
      </c>
    </row>
    <row r="81">
      <c r="A81" s="2" t="s">
        <v>98</v>
      </c>
      <c r="B81" s="2">
        <v>5.0</v>
      </c>
      <c r="C81" s="2" t="s">
        <v>12</v>
      </c>
      <c r="D81" s="2" t="s">
        <v>20</v>
      </c>
      <c r="E81" s="2">
        <v>9.0</v>
      </c>
      <c r="F81" s="8" t="s">
        <v>26</v>
      </c>
      <c r="G81" s="7">
        <f t="shared" si="1"/>
        <v>1.17370892</v>
      </c>
    </row>
    <row r="82">
      <c r="A82" s="2" t="s">
        <v>99</v>
      </c>
      <c r="B82" s="2">
        <v>3.5</v>
      </c>
      <c r="C82" s="2" t="s">
        <v>12</v>
      </c>
      <c r="D82" s="2" t="s">
        <v>20</v>
      </c>
      <c r="E82" s="2">
        <v>9.0</v>
      </c>
      <c r="F82" s="8" t="s">
        <v>26</v>
      </c>
      <c r="G82" s="7">
        <f t="shared" si="1"/>
        <v>0.8215962441</v>
      </c>
    </row>
    <row r="83">
      <c r="A83" s="2" t="s">
        <v>100</v>
      </c>
      <c r="B83" s="2">
        <v>2.2</v>
      </c>
      <c r="C83" s="2" t="s">
        <v>12</v>
      </c>
      <c r="D83" s="2" t="s">
        <v>20</v>
      </c>
      <c r="E83" s="2">
        <v>9.0</v>
      </c>
      <c r="F83" s="8" t="s">
        <v>26</v>
      </c>
      <c r="G83" s="7">
        <f t="shared" si="1"/>
        <v>0.5164319249</v>
      </c>
    </row>
    <row r="84">
      <c r="A84" s="2" t="s">
        <v>101</v>
      </c>
      <c r="B84" s="2">
        <v>4.0</v>
      </c>
      <c r="C84" s="2" t="s">
        <v>12</v>
      </c>
      <c r="D84" s="2" t="s">
        <v>20</v>
      </c>
      <c r="E84" s="2">
        <v>9.0</v>
      </c>
      <c r="F84" s="8" t="s">
        <v>26</v>
      </c>
      <c r="G84" s="7">
        <f t="shared" si="1"/>
        <v>0.9389671362</v>
      </c>
    </row>
    <row r="85">
      <c r="A85" s="2" t="s">
        <v>102</v>
      </c>
      <c r="B85" s="2">
        <v>11.0</v>
      </c>
      <c r="C85" s="2" t="s">
        <v>12</v>
      </c>
      <c r="D85" s="2" t="s">
        <v>17</v>
      </c>
      <c r="E85" s="2">
        <v>9.0</v>
      </c>
      <c r="F85" s="8" t="s">
        <v>26</v>
      </c>
      <c r="G85" s="7">
        <f t="shared" si="1"/>
        <v>2.582159624</v>
      </c>
    </row>
    <row r="86">
      <c r="A86" s="2" t="s">
        <v>46</v>
      </c>
      <c r="B86" s="2">
        <v>5.0</v>
      </c>
      <c r="C86" s="2" t="s">
        <v>12</v>
      </c>
      <c r="D86" s="2" t="s">
        <v>46</v>
      </c>
      <c r="E86" s="2">
        <v>9.0</v>
      </c>
      <c r="F86" s="8" t="s">
        <v>26</v>
      </c>
      <c r="G86" s="7">
        <f t="shared" si="1"/>
        <v>1.17370892</v>
      </c>
    </row>
    <row r="87">
      <c r="A87" s="2" t="s">
        <v>67</v>
      </c>
      <c r="B87" s="2">
        <v>20.0</v>
      </c>
      <c r="C87" s="2" t="s">
        <v>12</v>
      </c>
      <c r="D87" s="2" t="s">
        <v>41</v>
      </c>
      <c r="E87" s="2">
        <v>9.0</v>
      </c>
      <c r="F87" s="8" t="s">
        <v>26</v>
      </c>
      <c r="G87" s="7">
        <f t="shared" si="1"/>
        <v>4.694835681</v>
      </c>
    </row>
    <row r="88">
      <c r="A88" s="2" t="s">
        <v>103</v>
      </c>
      <c r="B88" s="2">
        <v>4.5</v>
      </c>
      <c r="C88" s="2" t="s">
        <v>12</v>
      </c>
      <c r="D88" s="2" t="s">
        <v>17</v>
      </c>
      <c r="E88" s="2">
        <v>10.0</v>
      </c>
      <c r="F88" s="8" t="s">
        <v>26</v>
      </c>
      <c r="G88" s="7">
        <f t="shared" si="1"/>
        <v>1.056338028</v>
      </c>
    </row>
    <row r="89">
      <c r="A89" s="2" t="s">
        <v>48</v>
      </c>
      <c r="B89" s="2">
        <v>7.0</v>
      </c>
      <c r="C89" s="2" t="s">
        <v>12</v>
      </c>
      <c r="D89" s="2" t="s">
        <v>17</v>
      </c>
      <c r="E89" s="2">
        <v>10.0</v>
      </c>
      <c r="F89" s="8" t="s">
        <v>26</v>
      </c>
      <c r="G89" s="7">
        <f t="shared" si="1"/>
        <v>1.643192488</v>
      </c>
    </row>
    <row r="90">
      <c r="A90" s="2" t="s">
        <v>104</v>
      </c>
      <c r="B90" s="2">
        <v>7.0</v>
      </c>
      <c r="C90" s="2" t="s">
        <v>12</v>
      </c>
      <c r="D90" s="2" t="s">
        <v>20</v>
      </c>
      <c r="E90" s="2">
        <v>10.0</v>
      </c>
      <c r="F90" s="8" t="s">
        <v>26</v>
      </c>
      <c r="G90" s="7">
        <f t="shared" si="1"/>
        <v>1.643192488</v>
      </c>
    </row>
    <row r="91">
      <c r="A91" s="2" t="s">
        <v>105</v>
      </c>
      <c r="B91" s="2">
        <v>8.0</v>
      </c>
      <c r="C91" s="2" t="s">
        <v>12</v>
      </c>
      <c r="D91" s="2" t="s">
        <v>28</v>
      </c>
      <c r="E91" s="2">
        <v>10.0</v>
      </c>
      <c r="F91" s="8" t="s">
        <v>26</v>
      </c>
      <c r="G91" s="7">
        <f t="shared" si="1"/>
        <v>1.877934272</v>
      </c>
    </row>
    <row r="92">
      <c r="A92" s="2" t="s">
        <v>48</v>
      </c>
      <c r="B92" s="2">
        <v>4.0</v>
      </c>
      <c r="C92" s="2" t="s">
        <v>12</v>
      </c>
      <c r="D92" s="2" t="s">
        <v>17</v>
      </c>
      <c r="E92" s="2">
        <v>10.0</v>
      </c>
      <c r="F92" s="8" t="s">
        <v>26</v>
      </c>
      <c r="G92" s="7">
        <f t="shared" si="1"/>
        <v>0.9389671362</v>
      </c>
    </row>
    <row r="93">
      <c r="A93" s="2" t="s">
        <v>106</v>
      </c>
      <c r="B93" s="2">
        <v>9.0</v>
      </c>
      <c r="C93" s="2" t="s">
        <v>12</v>
      </c>
      <c r="D93" s="2" t="s">
        <v>60</v>
      </c>
      <c r="E93" s="2">
        <v>10.0</v>
      </c>
      <c r="F93" s="8" t="s">
        <v>26</v>
      </c>
      <c r="G93" s="7">
        <f t="shared" si="1"/>
        <v>2.112676056</v>
      </c>
    </row>
    <row r="94">
      <c r="A94" s="2" t="s">
        <v>72</v>
      </c>
      <c r="B94" s="2">
        <v>2.5</v>
      </c>
      <c r="C94" s="2" t="s">
        <v>12</v>
      </c>
      <c r="D94" s="2" t="s">
        <v>20</v>
      </c>
      <c r="E94" s="2">
        <v>10.0</v>
      </c>
      <c r="F94" s="8" t="s">
        <v>26</v>
      </c>
      <c r="G94" s="7">
        <f t="shared" si="1"/>
        <v>0.5868544601</v>
      </c>
    </row>
    <row r="95">
      <c r="A95" s="2" t="s">
        <v>67</v>
      </c>
      <c r="B95" s="2">
        <v>20.0</v>
      </c>
      <c r="C95" s="2" t="s">
        <v>12</v>
      </c>
      <c r="D95" s="2" t="s">
        <v>41</v>
      </c>
      <c r="E95" s="2">
        <v>10.0</v>
      </c>
      <c r="F95" s="8" t="s">
        <v>26</v>
      </c>
      <c r="G95" s="7">
        <f t="shared" si="1"/>
        <v>4.694835681</v>
      </c>
    </row>
    <row r="96">
      <c r="A96" s="2" t="s">
        <v>48</v>
      </c>
      <c r="B96" s="2">
        <v>6.0</v>
      </c>
      <c r="C96" s="2" t="s">
        <v>12</v>
      </c>
      <c r="D96" s="2" t="s">
        <v>17</v>
      </c>
      <c r="E96" s="2">
        <v>11.0</v>
      </c>
      <c r="F96" s="8" t="s">
        <v>26</v>
      </c>
      <c r="G96" s="7">
        <f t="shared" si="1"/>
        <v>1.408450704</v>
      </c>
    </row>
    <row r="97">
      <c r="A97" s="2" t="s">
        <v>72</v>
      </c>
      <c r="B97" s="2">
        <v>3.0</v>
      </c>
      <c r="C97" s="2" t="s">
        <v>12</v>
      </c>
      <c r="D97" s="2" t="s">
        <v>20</v>
      </c>
      <c r="E97" s="2">
        <v>11.0</v>
      </c>
      <c r="F97" s="8" t="s">
        <v>26</v>
      </c>
      <c r="G97" s="7">
        <f t="shared" si="1"/>
        <v>0.7042253521</v>
      </c>
    </row>
    <row r="98">
      <c r="A98" s="2" t="s">
        <v>107</v>
      </c>
      <c r="B98" s="2">
        <v>1.0</v>
      </c>
      <c r="C98" s="2" t="s">
        <v>12</v>
      </c>
      <c r="D98" s="2" t="s">
        <v>20</v>
      </c>
      <c r="E98" s="2">
        <v>11.0</v>
      </c>
      <c r="F98" s="8" t="s">
        <v>26</v>
      </c>
      <c r="G98" s="7">
        <f t="shared" si="1"/>
        <v>0.234741784</v>
      </c>
    </row>
    <row r="99">
      <c r="A99" s="2" t="s">
        <v>108</v>
      </c>
      <c r="B99" s="2">
        <v>4.5</v>
      </c>
      <c r="C99" s="2" t="s">
        <v>12</v>
      </c>
      <c r="D99" s="2" t="s">
        <v>20</v>
      </c>
      <c r="E99" s="2">
        <v>11.0</v>
      </c>
      <c r="F99" s="8" t="s">
        <v>26</v>
      </c>
      <c r="G99" s="7">
        <f t="shared" si="1"/>
        <v>1.056338028</v>
      </c>
    </row>
    <row r="100">
      <c r="A100" s="2" t="s">
        <v>109</v>
      </c>
      <c r="B100" s="2">
        <v>1.0</v>
      </c>
      <c r="C100" s="2" t="s">
        <v>12</v>
      </c>
      <c r="D100" s="2" t="s">
        <v>20</v>
      </c>
      <c r="E100" s="2">
        <v>11.0</v>
      </c>
      <c r="F100" s="8" t="s">
        <v>26</v>
      </c>
      <c r="G100" s="7">
        <f t="shared" si="1"/>
        <v>0.234741784</v>
      </c>
    </row>
    <row r="101">
      <c r="A101" s="2" t="s">
        <v>110</v>
      </c>
      <c r="B101" s="2">
        <v>3.0</v>
      </c>
      <c r="C101" s="2" t="s">
        <v>12</v>
      </c>
      <c r="D101" s="2" t="s">
        <v>20</v>
      </c>
      <c r="E101" s="2">
        <v>11.0</v>
      </c>
      <c r="F101" s="8" t="s">
        <v>26</v>
      </c>
      <c r="G101" s="7">
        <f t="shared" si="1"/>
        <v>0.7042253521</v>
      </c>
    </row>
    <row r="102">
      <c r="A102" s="2" t="s">
        <v>111</v>
      </c>
      <c r="B102" s="2">
        <v>4.24</v>
      </c>
      <c r="C102" s="2" t="s">
        <v>12</v>
      </c>
      <c r="D102" s="2" t="s">
        <v>20</v>
      </c>
      <c r="E102" s="2">
        <v>11.0</v>
      </c>
      <c r="F102" s="8" t="s">
        <v>26</v>
      </c>
      <c r="G102" s="7">
        <f t="shared" si="1"/>
        <v>0.9953051643</v>
      </c>
    </row>
    <row r="103">
      <c r="A103" s="2" t="s">
        <v>112</v>
      </c>
      <c r="B103" s="2">
        <v>17.7</v>
      </c>
      <c r="C103" s="2" t="s">
        <v>12</v>
      </c>
      <c r="D103" s="2" t="s">
        <v>17</v>
      </c>
      <c r="E103" s="2">
        <v>11.0</v>
      </c>
      <c r="F103" s="8" t="s">
        <v>26</v>
      </c>
      <c r="G103" s="7">
        <f t="shared" si="1"/>
        <v>4.154929577</v>
      </c>
    </row>
    <row r="104">
      <c r="A104" s="2" t="s">
        <v>46</v>
      </c>
      <c r="B104" s="2">
        <v>7.0</v>
      </c>
      <c r="C104" s="2" t="s">
        <v>12</v>
      </c>
      <c r="D104" s="2" t="s">
        <v>46</v>
      </c>
      <c r="E104" s="2">
        <v>11.0</v>
      </c>
      <c r="F104" s="8" t="s">
        <v>26</v>
      </c>
      <c r="G104" s="7">
        <f t="shared" si="1"/>
        <v>1.643192488</v>
      </c>
    </row>
    <row r="105">
      <c r="A105" s="2" t="s">
        <v>113</v>
      </c>
      <c r="B105" s="2">
        <v>2.0</v>
      </c>
      <c r="C105" s="2" t="s">
        <v>12</v>
      </c>
      <c r="D105" s="2" t="s">
        <v>28</v>
      </c>
      <c r="E105" s="2">
        <v>11.0</v>
      </c>
      <c r="F105" s="2" t="s">
        <v>26</v>
      </c>
      <c r="G105" s="7">
        <f t="shared" si="1"/>
        <v>0.4694835681</v>
      </c>
    </row>
    <row r="106">
      <c r="A106" s="2" t="s">
        <v>67</v>
      </c>
      <c r="B106" s="2">
        <v>20.0</v>
      </c>
      <c r="C106" s="2" t="s">
        <v>12</v>
      </c>
      <c r="D106" s="2" t="s">
        <v>41</v>
      </c>
      <c r="E106" s="2">
        <v>11.0</v>
      </c>
      <c r="F106" s="8" t="s">
        <v>26</v>
      </c>
      <c r="G106" s="7">
        <f t="shared" si="1"/>
        <v>4.694835681</v>
      </c>
    </row>
    <row r="107">
      <c r="A107" s="2" t="s">
        <v>48</v>
      </c>
      <c r="B107" s="2">
        <v>7.0</v>
      </c>
      <c r="C107" s="2" t="s">
        <v>12</v>
      </c>
      <c r="D107" s="2" t="s">
        <v>17</v>
      </c>
      <c r="E107" s="2">
        <v>12.0</v>
      </c>
      <c r="F107" s="2" t="s">
        <v>26</v>
      </c>
      <c r="G107" s="7">
        <f t="shared" si="1"/>
        <v>1.643192488</v>
      </c>
    </row>
    <row r="108">
      <c r="A108" s="2" t="s">
        <v>114</v>
      </c>
      <c r="B108" s="2">
        <v>3.5</v>
      </c>
      <c r="C108" s="2" t="s">
        <v>12</v>
      </c>
      <c r="D108" s="2" t="s">
        <v>20</v>
      </c>
      <c r="E108" s="2">
        <v>12.0</v>
      </c>
      <c r="F108" s="2" t="s">
        <v>26</v>
      </c>
      <c r="G108" s="7">
        <f t="shared" si="1"/>
        <v>0.8215962441</v>
      </c>
    </row>
    <row r="109">
      <c r="A109" s="2" t="s">
        <v>115</v>
      </c>
      <c r="B109" s="2">
        <v>10.0</v>
      </c>
      <c r="C109" s="2" t="s">
        <v>12</v>
      </c>
      <c r="D109" s="2" t="s">
        <v>87</v>
      </c>
      <c r="E109" s="2">
        <v>12.0</v>
      </c>
      <c r="F109" s="2" t="s">
        <v>26</v>
      </c>
      <c r="G109" s="7">
        <f t="shared" si="1"/>
        <v>2.34741784</v>
      </c>
    </row>
    <row r="110">
      <c r="A110" s="2" t="s">
        <v>116</v>
      </c>
      <c r="B110" s="2">
        <v>6.0</v>
      </c>
      <c r="C110" s="2" t="s">
        <v>12</v>
      </c>
      <c r="D110" s="2" t="s">
        <v>17</v>
      </c>
      <c r="E110" s="2">
        <v>12.0</v>
      </c>
      <c r="F110" s="2" t="s">
        <v>26</v>
      </c>
      <c r="G110" s="7">
        <f t="shared" si="1"/>
        <v>1.408450704</v>
      </c>
    </row>
    <row r="111">
      <c r="A111" s="2" t="s">
        <v>117</v>
      </c>
      <c r="B111" s="2">
        <v>2.0</v>
      </c>
      <c r="C111" s="2" t="s">
        <v>12</v>
      </c>
      <c r="D111" s="2" t="s">
        <v>20</v>
      </c>
      <c r="E111" s="2">
        <v>12.0</v>
      </c>
      <c r="F111" s="2" t="s">
        <v>26</v>
      </c>
      <c r="G111" s="7">
        <f t="shared" si="1"/>
        <v>0.4694835681</v>
      </c>
    </row>
    <row r="112">
      <c r="A112" s="2" t="s">
        <v>118</v>
      </c>
      <c r="B112" s="2">
        <v>5.0</v>
      </c>
      <c r="C112" s="2" t="s">
        <v>12</v>
      </c>
      <c r="D112" s="2" t="s">
        <v>17</v>
      </c>
      <c r="E112" s="2">
        <v>12.0</v>
      </c>
      <c r="F112" s="2" t="s">
        <v>26</v>
      </c>
      <c r="G112" s="7">
        <f t="shared" si="1"/>
        <v>1.17370892</v>
      </c>
    </row>
    <row r="113">
      <c r="A113" s="2" t="s">
        <v>119</v>
      </c>
      <c r="B113" s="2">
        <v>6.0</v>
      </c>
      <c r="C113" s="2" t="s">
        <v>12</v>
      </c>
      <c r="D113" s="2" t="s">
        <v>28</v>
      </c>
      <c r="E113" s="2">
        <v>12.0</v>
      </c>
      <c r="F113" s="2" t="s">
        <v>26</v>
      </c>
      <c r="G113" s="7">
        <f t="shared" si="1"/>
        <v>1.408450704</v>
      </c>
    </row>
    <row r="114">
      <c r="A114" s="2" t="s">
        <v>120</v>
      </c>
      <c r="B114" s="2">
        <v>6.5</v>
      </c>
      <c r="C114" s="2" t="s">
        <v>12</v>
      </c>
      <c r="D114" s="2" t="s">
        <v>20</v>
      </c>
      <c r="E114" s="2">
        <v>12.0</v>
      </c>
      <c r="F114" s="2" t="s">
        <v>26</v>
      </c>
      <c r="G114" s="7">
        <f t="shared" si="1"/>
        <v>1.525821596</v>
      </c>
    </row>
    <row r="115">
      <c r="A115" s="2" t="s">
        <v>46</v>
      </c>
      <c r="B115" s="2">
        <v>10.0</v>
      </c>
      <c r="C115" s="2" t="s">
        <v>12</v>
      </c>
      <c r="D115" s="2" t="s">
        <v>46</v>
      </c>
      <c r="E115" s="2">
        <v>12.0</v>
      </c>
      <c r="F115" s="2" t="s">
        <v>26</v>
      </c>
      <c r="G115" s="7">
        <f t="shared" si="1"/>
        <v>2.34741784</v>
      </c>
    </row>
    <row r="116">
      <c r="A116" s="2" t="s">
        <v>121</v>
      </c>
      <c r="B116" s="2">
        <v>8.0</v>
      </c>
      <c r="C116" s="2" t="s">
        <v>12</v>
      </c>
      <c r="D116" s="2" t="s">
        <v>17</v>
      </c>
      <c r="E116" s="2">
        <v>12.0</v>
      </c>
      <c r="F116" s="2" t="s">
        <v>26</v>
      </c>
      <c r="G116" s="7">
        <f t="shared" si="1"/>
        <v>1.877934272</v>
      </c>
    </row>
    <row r="117">
      <c r="A117" s="2" t="s">
        <v>72</v>
      </c>
      <c r="B117" s="2">
        <v>3.0</v>
      </c>
      <c r="C117" s="2" t="s">
        <v>12</v>
      </c>
      <c r="D117" s="2" t="s">
        <v>20</v>
      </c>
      <c r="E117" s="2">
        <v>12.0</v>
      </c>
      <c r="F117" s="2" t="s">
        <v>26</v>
      </c>
      <c r="G117" s="7">
        <f t="shared" si="1"/>
        <v>0.7042253521</v>
      </c>
    </row>
    <row r="118">
      <c r="A118" s="2" t="s">
        <v>67</v>
      </c>
      <c r="B118" s="2">
        <v>20.0</v>
      </c>
      <c r="C118" s="2" t="s">
        <v>12</v>
      </c>
      <c r="D118" s="2" t="s">
        <v>41</v>
      </c>
      <c r="E118" s="2">
        <v>12.0</v>
      </c>
      <c r="F118" s="2" t="s">
        <v>26</v>
      </c>
      <c r="G118" s="7">
        <f t="shared" si="1"/>
        <v>4.694835681</v>
      </c>
    </row>
    <row r="119">
      <c r="A119" s="2" t="s">
        <v>122</v>
      </c>
      <c r="B119" s="2">
        <v>7.4</v>
      </c>
      <c r="C119" s="2" t="s">
        <v>12</v>
      </c>
      <c r="D119" s="2" t="s">
        <v>17</v>
      </c>
      <c r="E119" s="2">
        <v>13.0</v>
      </c>
      <c r="F119" s="2" t="s">
        <v>26</v>
      </c>
      <c r="G119" s="7">
        <f t="shared" si="1"/>
        <v>1.737089202</v>
      </c>
    </row>
    <row r="120">
      <c r="A120" s="2" t="s">
        <v>123</v>
      </c>
      <c r="B120" s="2">
        <v>5.0</v>
      </c>
      <c r="C120" s="2" t="s">
        <v>12</v>
      </c>
      <c r="D120" s="2" t="s">
        <v>20</v>
      </c>
      <c r="E120" s="2">
        <v>13.0</v>
      </c>
      <c r="F120" s="2" t="s">
        <v>26</v>
      </c>
      <c r="G120" s="7">
        <f t="shared" si="1"/>
        <v>1.17370892</v>
      </c>
    </row>
    <row r="121">
      <c r="A121" s="2" t="s">
        <v>115</v>
      </c>
      <c r="B121" s="2">
        <v>10.0</v>
      </c>
      <c r="C121" s="2" t="s">
        <v>12</v>
      </c>
      <c r="D121" s="2" t="s">
        <v>87</v>
      </c>
      <c r="E121" s="2">
        <v>13.0</v>
      </c>
      <c r="F121" s="2" t="s">
        <v>26</v>
      </c>
      <c r="G121" s="7">
        <f t="shared" si="1"/>
        <v>2.34741784</v>
      </c>
    </row>
    <row r="122">
      <c r="A122" s="2" t="s">
        <v>124</v>
      </c>
      <c r="B122" s="2">
        <v>88.0</v>
      </c>
      <c r="C122" s="2" t="s">
        <v>12</v>
      </c>
      <c r="D122" s="2" t="s">
        <v>87</v>
      </c>
      <c r="E122" s="2">
        <v>-1.0</v>
      </c>
      <c r="F122" s="2" t="s">
        <v>26</v>
      </c>
      <c r="G122" s="7">
        <f t="shared" si="1"/>
        <v>20.657277</v>
      </c>
    </row>
    <row r="123">
      <c r="A123" s="2" t="s">
        <v>118</v>
      </c>
      <c r="B123" s="2">
        <v>8.0</v>
      </c>
      <c r="C123" s="2" t="s">
        <v>12</v>
      </c>
      <c r="D123" s="2" t="s">
        <v>17</v>
      </c>
      <c r="E123" s="2">
        <v>13.0</v>
      </c>
      <c r="F123" s="2" t="s">
        <v>26</v>
      </c>
      <c r="G123" s="7">
        <f t="shared" si="1"/>
        <v>1.877934272</v>
      </c>
    </row>
    <row r="124">
      <c r="A124" s="2" t="s">
        <v>125</v>
      </c>
      <c r="B124" s="2">
        <v>0.84</v>
      </c>
      <c r="C124" s="2" t="s">
        <v>12</v>
      </c>
      <c r="D124" s="2" t="s">
        <v>28</v>
      </c>
      <c r="E124" s="2">
        <v>13.0</v>
      </c>
      <c r="F124" s="2" t="s">
        <v>26</v>
      </c>
      <c r="G124" s="7">
        <f t="shared" si="1"/>
        <v>0.1971830986</v>
      </c>
    </row>
    <row r="125">
      <c r="A125" s="2" t="s">
        <v>126</v>
      </c>
      <c r="B125" s="2">
        <v>30.0</v>
      </c>
      <c r="C125" s="2" t="s">
        <v>12</v>
      </c>
      <c r="D125" s="2" t="s">
        <v>127</v>
      </c>
      <c r="E125" s="2">
        <v>-1.0</v>
      </c>
      <c r="F125" s="2" t="s">
        <v>26</v>
      </c>
      <c r="G125" s="7">
        <f t="shared" si="1"/>
        <v>7.042253521</v>
      </c>
    </row>
    <row r="126">
      <c r="A126" s="2" t="s">
        <v>128</v>
      </c>
      <c r="B126" s="2">
        <v>4.0</v>
      </c>
      <c r="C126" s="2" t="s">
        <v>12</v>
      </c>
      <c r="D126" s="2" t="s">
        <v>20</v>
      </c>
      <c r="E126" s="2">
        <v>13.0</v>
      </c>
      <c r="F126" s="2" t="s">
        <v>26</v>
      </c>
      <c r="G126" s="7">
        <f t="shared" si="1"/>
        <v>0.9389671362</v>
      </c>
    </row>
    <row r="127">
      <c r="A127" s="2" t="s">
        <v>129</v>
      </c>
      <c r="B127" s="2">
        <v>795.0</v>
      </c>
      <c r="C127" s="2" t="s">
        <v>12</v>
      </c>
      <c r="D127" s="2" t="s">
        <v>127</v>
      </c>
      <c r="E127" s="2">
        <v>-1.0</v>
      </c>
      <c r="F127" s="2" t="s">
        <v>26</v>
      </c>
      <c r="G127" s="7">
        <f t="shared" si="1"/>
        <v>186.6197183</v>
      </c>
    </row>
    <row r="128">
      <c r="A128" s="2" t="s">
        <v>130</v>
      </c>
      <c r="B128" s="2">
        <v>10.3</v>
      </c>
      <c r="C128" s="2" t="s">
        <v>12</v>
      </c>
      <c r="D128" s="2" t="s">
        <v>87</v>
      </c>
      <c r="E128" s="2">
        <v>13.0</v>
      </c>
      <c r="F128" s="2" t="s">
        <v>26</v>
      </c>
      <c r="G128" s="7">
        <f t="shared" si="1"/>
        <v>2.417840376</v>
      </c>
    </row>
    <row r="129">
      <c r="A129" s="2" t="s">
        <v>46</v>
      </c>
      <c r="B129" s="2">
        <v>9.0</v>
      </c>
      <c r="C129" s="2" t="s">
        <v>12</v>
      </c>
      <c r="D129" s="2" t="s">
        <v>46</v>
      </c>
      <c r="E129" s="2">
        <v>13.0</v>
      </c>
      <c r="F129" s="2" t="s">
        <v>26</v>
      </c>
      <c r="G129" s="7">
        <f t="shared" si="1"/>
        <v>2.112676056</v>
      </c>
    </row>
    <row r="130">
      <c r="A130" s="2" t="s">
        <v>69</v>
      </c>
      <c r="B130" s="2">
        <v>1.4</v>
      </c>
      <c r="C130" s="2" t="s">
        <v>12</v>
      </c>
      <c r="D130" s="2" t="s">
        <v>20</v>
      </c>
      <c r="E130" s="2">
        <v>13.0</v>
      </c>
      <c r="F130" s="2" t="s">
        <v>26</v>
      </c>
      <c r="G130" s="7">
        <f t="shared" si="1"/>
        <v>0.3286384977</v>
      </c>
    </row>
    <row r="131">
      <c r="A131" s="2" t="s">
        <v>131</v>
      </c>
      <c r="B131" s="2">
        <v>2.0</v>
      </c>
      <c r="C131" s="2" t="s">
        <v>12</v>
      </c>
      <c r="D131" s="2" t="s">
        <v>28</v>
      </c>
      <c r="E131" s="2">
        <v>13.0</v>
      </c>
      <c r="F131" s="2" t="s">
        <v>26</v>
      </c>
      <c r="G131" s="7">
        <f t="shared" si="1"/>
        <v>0.4694835681</v>
      </c>
    </row>
    <row r="132">
      <c r="A132" s="2" t="s">
        <v>132</v>
      </c>
      <c r="B132" s="2">
        <v>20.0</v>
      </c>
      <c r="C132" s="2" t="s">
        <v>12</v>
      </c>
      <c r="D132" s="2" t="s">
        <v>41</v>
      </c>
      <c r="E132" s="2">
        <v>13.0</v>
      </c>
      <c r="F132" s="2" t="s">
        <v>26</v>
      </c>
      <c r="G132" s="7">
        <f t="shared" si="1"/>
        <v>4.694835681</v>
      </c>
    </row>
    <row r="133">
      <c r="A133" s="2" t="s">
        <v>48</v>
      </c>
      <c r="B133" s="2">
        <v>6.0</v>
      </c>
      <c r="C133" s="2" t="s">
        <v>12</v>
      </c>
      <c r="D133" s="2" t="s">
        <v>17</v>
      </c>
      <c r="E133" s="2">
        <v>14.0</v>
      </c>
      <c r="F133" s="2" t="s">
        <v>26</v>
      </c>
      <c r="G133" s="7">
        <f t="shared" si="1"/>
        <v>1.408450704</v>
      </c>
    </row>
    <row r="134">
      <c r="A134" s="2" t="s">
        <v>131</v>
      </c>
      <c r="B134" s="2">
        <v>1.0</v>
      </c>
      <c r="C134" s="2" t="s">
        <v>12</v>
      </c>
      <c r="D134" s="2" t="s">
        <v>28</v>
      </c>
      <c r="E134" s="2">
        <v>14.0</v>
      </c>
      <c r="F134" s="2" t="s">
        <v>26</v>
      </c>
      <c r="G134" s="7">
        <f t="shared" si="1"/>
        <v>0.234741784</v>
      </c>
    </row>
    <row r="135">
      <c r="A135" s="2" t="s">
        <v>133</v>
      </c>
      <c r="B135" s="2">
        <v>100.0</v>
      </c>
      <c r="C135" s="2" t="s">
        <v>12</v>
      </c>
      <c r="D135" s="2" t="s">
        <v>127</v>
      </c>
      <c r="E135" s="2">
        <v>-1.0</v>
      </c>
      <c r="F135" s="2" t="s">
        <v>26</v>
      </c>
      <c r="G135" s="7">
        <f t="shared" si="1"/>
        <v>23.4741784</v>
      </c>
    </row>
    <row r="136">
      <c r="A136" s="2" t="s">
        <v>134</v>
      </c>
      <c r="B136" s="2">
        <v>25.0</v>
      </c>
      <c r="C136" s="2" t="s">
        <v>12</v>
      </c>
      <c r="D136" s="2" t="s">
        <v>127</v>
      </c>
      <c r="E136" s="2">
        <v>-1.0</v>
      </c>
      <c r="F136" s="2" t="s">
        <v>26</v>
      </c>
      <c r="G136" s="7">
        <f t="shared" si="1"/>
        <v>5.868544601</v>
      </c>
    </row>
    <row r="137">
      <c r="A137" s="2" t="s">
        <v>135</v>
      </c>
      <c r="B137" s="2">
        <v>21.0</v>
      </c>
      <c r="C137" s="2" t="s">
        <v>12</v>
      </c>
      <c r="D137" s="2" t="s">
        <v>127</v>
      </c>
      <c r="E137" s="2">
        <v>-1.0</v>
      </c>
      <c r="F137" s="2" t="s">
        <v>26</v>
      </c>
      <c r="G137" s="7">
        <f t="shared" si="1"/>
        <v>4.929577465</v>
      </c>
    </row>
    <row r="138">
      <c r="A138" s="2" t="s">
        <v>136</v>
      </c>
      <c r="B138" s="2">
        <v>3.8</v>
      </c>
      <c r="C138" s="2" t="s">
        <v>12</v>
      </c>
      <c r="D138" s="2" t="s">
        <v>20</v>
      </c>
      <c r="E138" s="2">
        <v>14.0</v>
      </c>
      <c r="F138" s="2" t="s">
        <v>26</v>
      </c>
      <c r="G138" s="7">
        <f t="shared" si="1"/>
        <v>0.8920187793</v>
      </c>
    </row>
    <row r="139">
      <c r="A139" s="2" t="s">
        <v>137</v>
      </c>
      <c r="B139" s="2">
        <v>1.0</v>
      </c>
      <c r="C139" s="2" t="s">
        <v>12</v>
      </c>
      <c r="D139" s="2" t="s">
        <v>20</v>
      </c>
      <c r="E139" s="2">
        <v>14.0</v>
      </c>
      <c r="F139" s="2" t="s">
        <v>26</v>
      </c>
      <c r="G139" s="7">
        <f t="shared" si="1"/>
        <v>0.234741784</v>
      </c>
    </row>
    <row r="140">
      <c r="A140" s="2" t="s">
        <v>138</v>
      </c>
      <c r="B140" s="2">
        <v>5.0</v>
      </c>
      <c r="C140" s="2" t="s">
        <v>12</v>
      </c>
      <c r="D140" s="2" t="s">
        <v>17</v>
      </c>
      <c r="E140" s="2">
        <v>14.0</v>
      </c>
      <c r="F140" s="2" t="s">
        <v>26</v>
      </c>
      <c r="G140" s="7">
        <f t="shared" si="1"/>
        <v>1.17370892</v>
      </c>
    </row>
    <row r="141">
      <c r="A141" s="2" t="s">
        <v>69</v>
      </c>
      <c r="B141" s="2">
        <v>1.6</v>
      </c>
      <c r="C141" s="2" t="s">
        <v>12</v>
      </c>
      <c r="D141" s="2" t="s">
        <v>20</v>
      </c>
      <c r="E141" s="2">
        <v>14.0</v>
      </c>
      <c r="F141" s="2" t="s">
        <v>26</v>
      </c>
      <c r="G141" s="7">
        <f t="shared" si="1"/>
        <v>0.3755868545</v>
      </c>
    </row>
    <row r="142">
      <c r="A142" s="2" t="s">
        <v>139</v>
      </c>
      <c r="B142" s="2">
        <v>4.0</v>
      </c>
      <c r="C142" s="2" t="s">
        <v>12</v>
      </c>
      <c r="D142" s="2" t="s">
        <v>28</v>
      </c>
      <c r="E142" s="2">
        <v>14.0</v>
      </c>
      <c r="F142" s="2" t="s">
        <v>26</v>
      </c>
      <c r="G142" s="7">
        <f t="shared" si="1"/>
        <v>0.9389671362</v>
      </c>
    </row>
    <row r="143">
      <c r="A143" s="2" t="s">
        <v>140</v>
      </c>
      <c r="B143" s="2">
        <v>10.0</v>
      </c>
      <c r="C143" s="2" t="s">
        <v>12</v>
      </c>
      <c r="D143" s="2" t="s">
        <v>60</v>
      </c>
      <c r="E143" s="2">
        <v>14.0</v>
      </c>
      <c r="F143" s="2" t="s">
        <v>26</v>
      </c>
      <c r="G143" s="7">
        <f t="shared" si="1"/>
        <v>2.34741784</v>
      </c>
    </row>
    <row r="144">
      <c r="A144" s="2" t="s">
        <v>141</v>
      </c>
      <c r="B144" s="2">
        <v>2.0</v>
      </c>
      <c r="C144" s="2" t="s">
        <v>12</v>
      </c>
      <c r="D144" s="2" t="s">
        <v>20</v>
      </c>
      <c r="E144" s="2">
        <v>14.0</v>
      </c>
      <c r="F144" s="2" t="s">
        <v>26</v>
      </c>
      <c r="G144" s="7">
        <f t="shared" si="1"/>
        <v>0.4694835681</v>
      </c>
    </row>
    <row r="145">
      <c r="A145" s="2" t="s">
        <v>142</v>
      </c>
      <c r="B145" s="2">
        <v>4.0</v>
      </c>
      <c r="C145" s="2" t="s">
        <v>12</v>
      </c>
      <c r="D145" s="2" t="s">
        <v>28</v>
      </c>
      <c r="E145" s="2">
        <v>14.0</v>
      </c>
      <c r="F145" s="2" t="s">
        <v>26</v>
      </c>
      <c r="G145" s="7">
        <f t="shared" si="1"/>
        <v>0.9389671362</v>
      </c>
    </row>
    <row r="146">
      <c r="A146" s="2" t="s">
        <v>143</v>
      </c>
      <c r="B146" s="2">
        <v>1.4</v>
      </c>
      <c r="C146" s="2" t="s">
        <v>12</v>
      </c>
      <c r="D146" s="2" t="s">
        <v>20</v>
      </c>
      <c r="E146" s="2">
        <v>14.0</v>
      </c>
      <c r="F146" s="2" t="s">
        <v>26</v>
      </c>
      <c r="G146" s="7">
        <f t="shared" si="1"/>
        <v>0.3286384977</v>
      </c>
    </row>
    <row r="147">
      <c r="A147" s="2" t="s">
        <v>144</v>
      </c>
      <c r="B147" s="2">
        <v>9.0</v>
      </c>
      <c r="C147" s="2" t="s">
        <v>12</v>
      </c>
      <c r="D147" s="2" t="s">
        <v>17</v>
      </c>
      <c r="E147" s="2">
        <v>14.0</v>
      </c>
      <c r="F147" s="2" t="s">
        <v>26</v>
      </c>
      <c r="G147" s="7">
        <f t="shared" si="1"/>
        <v>2.112676056</v>
      </c>
    </row>
    <row r="148">
      <c r="A148" s="2" t="s">
        <v>46</v>
      </c>
      <c r="B148" s="2">
        <v>10.0</v>
      </c>
      <c r="C148" s="2" t="s">
        <v>12</v>
      </c>
      <c r="D148" s="2" t="s">
        <v>46</v>
      </c>
      <c r="E148" s="2">
        <v>14.0</v>
      </c>
      <c r="F148" s="2" t="s">
        <v>26</v>
      </c>
      <c r="G148" s="7">
        <f t="shared" si="1"/>
        <v>2.34741784</v>
      </c>
    </row>
    <row r="149">
      <c r="A149" s="2" t="s">
        <v>132</v>
      </c>
      <c r="B149" s="2">
        <v>20.0</v>
      </c>
      <c r="C149" s="2" t="s">
        <v>12</v>
      </c>
      <c r="D149" s="2" t="s">
        <v>41</v>
      </c>
      <c r="E149" s="2">
        <v>14.0</v>
      </c>
      <c r="F149" s="2" t="s">
        <v>26</v>
      </c>
      <c r="G149" s="7">
        <f t="shared" si="1"/>
        <v>4.694835681</v>
      </c>
    </row>
    <row r="150">
      <c r="A150" s="2" t="s">
        <v>116</v>
      </c>
      <c r="B150" s="2">
        <v>6.0</v>
      </c>
      <c r="C150" s="2" t="s">
        <v>12</v>
      </c>
      <c r="D150" s="2" t="s">
        <v>17</v>
      </c>
      <c r="E150" s="2">
        <v>15.0</v>
      </c>
      <c r="F150" s="2" t="s">
        <v>26</v>
      </c>
      <c r="G150" s="7">
        <f t="shared" si="1"/>
        <v>1.408450704</v>
      </c>
    </row>
    <row r="151">
      <c r="A151" s="2" t="s">
        <v>145</v>
      </c>
      <c r="B151" s="2">
        <v>21.0</v>
      </c>
      <c r="C151" s="2" t="s">
        <v>12</v>
      </c>
      <c r="D151" s="2" t="s">
        <v>28</v>
      </c>
      <c r="E151" s="2">
        <v>15.0</v>
      </c>
      <c r="F151" s="2" t="s">
        <v>26</v>
      </c>
      <c r="G151" s="7">
        <f t="shared" si="1"/>
        <v>4.929577465</v>
      </c>
    </row>
    <row r="152">
      <c r="A152" s="2" t="s">
        <v>146</v>
      </c>
      <c r="B152" s="2">
        <v>5.0</v>
      </c>
      <c r="C152" s="2" t="s">
        <v>12</v>
      </c>
      <c r="D152" s="2" t="s">
        <v>28</v>
      </c>
      <c r="E152" s="2">
        <v>15.0</v>
      </c>
      <c r="F152" s="2" t="s">
        <v>26</v>
      </c>
      <c r="G152" s="7">
        <f t="shared" si="1"/>
        <v>1.17370892</v>
      </c>
    </row>
    <row r="153">
      <c r="A153" s="2" t="s">
        <v>147</v>
      </c>
      <c r="B153" s="2">
        <v>10.0</v>
      </c>
      <c r="C153" s="2" t="s">
        <v>12</v>
      </c>
      <c r="D153" s="2" t="s">
        <v>60</v>
      </c>
      <c r="E153" s="2">
        <v>15.0</v>
      </c>
      <c r="F153" s="2" t="s">
        <v>26</v>
      </c>
      <c r="G153" s="7">
        <f t="shared" si="1"/>
        <v>2.34741784</v>
      </c>
    </row>
    <row r="154">
      <c r="A154" s="2" t="s">
        <v>148</v>
      </c>
      <c r="B154" s="2">
        <v>23.0</v>
      </c>
      <c r="C154" s="2" t="s">
        <v>12</v>
      </c>
      <c r="D154" s="2" t="s">
        <v>17</v>
      </c>
      <c r="E154" s="2">
        <v>15.0</v>
      </c>
      <c r="F154" s="2" t="s">
        <v>26</v>
      </c>
      <c r="G154" s="7">
        <f t="shared" si="1"/>
        <v>5.399061033</v>
      </c>
    </row>
    <row r="155">
      <c r="A155" s="2" t="s">
        <v>46</v>
      </c>
      <c r="B155" s="2">
        <v>11.0</v>
      </c>
      <c r="C155" s="2" t="s">
        <v>12</v>
      </c>
      <c r="D155" s="2" t="s">
        <v>46</v>
      </c>
      <c r="E155" s="2">
        <v>15.0</v>
      </c>
      <c r="F155" s="2" t="s">
        <v>26</v>
      </c>
      <c r="G155" s="7">
        <f t="shared" si="1"/>
        <v>2.582159624</v>
      </c>
    </row>
    <row r="156">
      <c r="A156" s="2" t="s">
        <v>149</v>
      </c>
      <c r="B156" s="2">
        <v>7.5</v>
      </c>
      <c r="C156" s="2" t="s">
        <v>12</v>
      </c>
      <c r="D156" s="2" t="s">
        <v>87</v>
      </c>
      <c r="E156" s="2">
        <v>15.0</v>
      </c>
      <c r="F156" s="2" t="s">
        <v>26</v>
      </c>
      <c r="G156" s="7">
        <f t="shared" si="1"/>
        <v>1.76056338</v>
      </c>
    </row>
    <row r="157">
      <c r="A157" s="2" t="s">
        <v>150</v>
      </c>
      <c r="B157" s="2">
        <v>3.0</v>
      </c>
      <c r="C157" s="2" t="s">
        <v>12</v>
      </c>
      <c r="D157" s="2" t="s">
        <v>87</v>
      </c>
      <c r="E157" s="2">
        <v>16.0</v>
      </c>
      <c r="F157" s="2" t="s">
        <v>26</v>
      </c>
      <c r="G157" s="7">
        <f t="shared" si="1"/>
        <v>0.7042253521</v>
      </c>
    </row>
    <row r="158">
      <c r="A158" s="2" t="s">
        <v>132</v>
      </c>
      <c r="B158" s="2">
        <v>20.0</v>
      </c>
      <c r="C158" s="2" t="s">
        <v>12</v>
      </c>
      <c r="D158" s="2" t="s">
        <v>41</v>
      </c>
      <c r="E158" s="2">
        <v>16.0</v>
      </c>
      <c r="F158" s="2" t="s">
        <v>26</v>
      </c>
      <c r="G158" s="7">
        <f t="shared" si="1"/>
        <v>4.694835681</v>
      </c>
    </row>
    <row r="159">
      <c r="A159" s="2" t="s">
        <v>151</v>
      </c>
      <c r="B159" s="2">
        <v>5.8</v>
      </c>
      <c r="C159" s="2" t="s">
        <v>12</v>
      </c>
      <c r="D159" s="2" t="s">
        <v>17</v>
      </c>
      <c r="E159" s="2">
        <v>16.0</v>
      </c>
      <c r="F159" s="2" t="s">
        <v>26</v>
      </c>
      <c r="G159" s="7">
        <f t="shared" si="1"/>
        <v>1.361502347</v>
      </c>
    </row>
    <row r="160">
      <c r="A160" s="2" t="s">
        <v>152</v>
      </c>
      <c r="B160" s="2">
        <v>1.0</v>
      </c>
      <c r="C160" s="2" t="s">
        <v>12</v>
      </c>
      <c r="D160" s="2" t="s">
        <v>17</v>
      </c>
      <c r="E160" s="2">
        <v>16.0</v>
      </c>
      <c r="F160" s="2" t="s">
        <v>26</v>
      </c>
      <c r="G160" s="7">
        <f t="shared" si="1"/>
        <v>0.234741784</v>
      </c>
    </row>
    <row r="161">
      <c r="A161" s="2" t="s">
        <v>153</v>
      </c>
      <c r="B161" s="2">
        <v>3.5</v>
      </c>
      <c r="C161" s="2" t="s">
        <v>12</v>
      </c>
      <c r="D161" s="2" t="s">
        <v>20</v>
      </c>
      <c r="E161" s="2">
        <v>16.0</v>
      </c>
      <c r="F161" s="2" t="s">
        <v>26</v>
      </c>
      <c r="G161" s="7">
        <f t="shared" si="1"/>
        <v>0.8215962441</v>
      </c>
    </row>
    <row r="162">
      <c r="A162" s="2" t="s">
        <v>115</v>
      </c>
      <c r="B162" s="2">
        <v>10.0</v>
      </c>
      <c r="C162" s="2" t="s">
        <v>12</v>
      </c>
      <c r="D162" s="2" t="s">
        <v>87</v>
      </c>
      <c r="E162" s="2">
        <v>16.0</v>
      </c>
      <c r="F162" s="2" t="s">
        <v>26</v>
      </c>
      <c r="G162" s="7">
        <f t="shared" si="1"/>
        <v>2.34741784</v>
      </c>
    </row>
    <row r="163">
      <c r="A163" s="2" t="s">
        <v>118</v>
      </c>
      <c r="B163" s="2">
        <v>7.5</v>
      </c>
      <c r="C163" s="2" t="s">
        <v>12</v>
      </c>
      <c r="D163" s="2" t="s">
        <v>17</v>
      </c>
      <c r="E163" s="2">
        <v>16.0</v>
      </c>
      <c r="F163" s="2" t="s">
        <v>26</v>
      </c>
      <c r="G163" s="7">
        <f t="shared" si="1"/>
        <v>1.76056338</v>
      </c>
    </row>
    <row r="164">
      <c r="A164" s="2" t="s">
        <v>154</v>
      </c>
      <c r="B164" s="2">
        <v>5.0</v>
      </c>
      <c r="C164" s="2" t="s">
        <v>12</v>
      </c>
      <c r="D164" s="2" t="s">
        <v>20</v>
      </c>
      <c r="E164" s="2">
        <v>16.0</v>
      </c>
      <c r="F164" s="2" t="s">
        <v>26</v>
      </c>
      <c r="G164" s="7">
        <f t="shared" si="1"/>
        <v>1.17370892</v>
      </c>
    </row>
    <row r="165">
      <c r="A165" s="2" t="s">
        <v>155</v>
      </c>
      <c r="B165" s="2">
        <v>14.3</v>
      </c>
      <c r="C165" s="2" t="s">
        <v>12</v>
      </c>
      <c r="D165" s="2" t="s">
        <v>46</v>
      </c>
      <c r="E165" s="2">
        <v>16.0</v>
      </c>
      <c r="F165" s="2" t="s">
        <v>26</v>
      </c>
      <c r="G165" s="7">
        <f t="shared" si="1"/>
        <v>3.356807512</v>
      </c>
    </row>
    <row r="166">
      <c r="A166" s="2" t="s">
        <v>156</v>
      </c>
      <c r="B166" s="2">
        <v>12.0</v>
      </c>
      <c r="C166" s="2" t="s">
        <v>12</v>
      </c>
      <c r="D166" s="2" t="s">
        <v>20</v>
      </c>
      <c r="E166" s="2">
        <v>16.0</v>
      </c>
      <c r="F166" s="2" t="s">
        <v>26</v>
      </c>
      <c r="G166" s="7">
        <f t="shared" si="1"/>
        <v>2.816901408</v>
      </c>
    </row>
    <row r="167">
      <c r="A167" s="2" t="s">
        <v>132</v>
      </c>
      <c r="B167" s="2">
        <v>20.0</v>
      </c>
      <c r="C167" s="2" t="s">
        <v>12</v>
      </c>
      <c r="D167" s="2" t="s">
        <v>41</v>
      </c>
      <c r="E167" s="2">
        <v>16.0</v>
      </c>
      <c r="F167" s="2" t="s">
        <v>26</v>
      </c>
      <c r="G167" s="7">
        <f t="shared" si="1"/>
        <v>4.694835681</v>
      </c>
    </row>
    <row r="168">
      <c r="A168" s="2" t="s">
        <v>48</v>
      </c>
      <c r="B168" s="2">
        <v>6.5</v>
      </c>
      <c r="C168" s="2" t="s">
        <v>12</v>
      </c>
      <c r="D168" s="2" t="s">
        <v>17</v>
      </c>
      <c r="E168" s="2">
        <v>17.0</v>
      </c>
      <c r="F168" s="2" t="s">
        <v>26</v>
      </c>
      <c r="G168" s="7">
        <f t="shared" si="1"/>
        <v>1.525821596</v>
      </c>
    </row>
    <row r="169">
      <c r="A169" s="2" t="s">
        <v>157</v>
      </c>
      <c r="B169" s="2">
        <v>10.0</v>
      </c>
      <c r="C169" s="2" t="s">
        <v>12</v>
      </c>
      <c r="D169" s="2" t="s">
        <v>28</v>
      </c>
      <c r="E169" s="2">
        <v>17.0</v>
      </c>
      <c r="F169" s="2" t="s">
        <v>26</v>
      </c>
      <c r="G169" s="7">
        <f t="shared" si="1"/>
        <v>2.34741784</v>
      </c>
    </row>
    <row r="170">
      <c r="A170" s="2" t="s">
        <v>158</v>
      </c>
      <c r="B170" s="2">
        <v>20.0</v>
      </c>
      <c r="C170" s="2" t="s">
        <v>12</v>
      </c>
      <c r="D170" s="2" t="s">
        <v>60</v>
      </c>
      <c r="E170" s="2">
        <v>17.0</v>
      </c>
      <c r="F170" s="2" t="s">
        <v>26</v>
      </c>
      <c r="G170" s="7">
        <f t="shared" si="1"/>
        <v>4.694835681</v>
      </c>
    </row>
    <row r="171">
      <c r="A171" s="2" t="s">
        <v>159</v>
      </c>
      <c r="B171" s="2">
        <v>8.0</v>
      </c>
      <c r="C171" s="2" t="s">
        <v>12</v>
      </c>
      <c r="D171" s="2" t="s">
        <v>46</v>
      </c>
      <c r="E171" s="2">
        <v>17.0</v>
      </c>
      <c r="F171" s="2" t="s">
        <v>26</v>
      </c>
      <c r="G171" s="7">
        <f t="shared" si="1"/>
        <v>1.877934272</v>
      </c>
    </row>
    <row r="172">
      <c r="A172" s="2" t="s">
        <v>160</v>
      </c>
      <c r="B172" s="2">
        <v>120.0</v>
      </c>
      <c r="C172" s="2" t="s">
        <v>12</v>
      </c>
      <c r="D172" s="2" t="s">
        <v>41</v>
      </c>
      <c r="E172" s="2">
        <v>17.0</v>
      </c>
      <c r="F172" s="2" t="s">
        <v>26</v>
      </c>
      <c r="G172" s="7">
        <f t="shared" si="1"/>
        <v>28.16901408</v>
      </c>
    </row>
    <row r="173">
      <c r="A173" s="2" t="s">
        <v>161</v>
      </c>
      <c r="B173" s="2">
        <v>8.0</v>
      </c>
      <c r="C173" s="2" t="s">
        <v>12</v>
      </c>
      <c r="D173" s="2" t="s">
        <v>17</v>
      </c>
      <c r="E173" s="2">
        <v>18.0</v>
      </c>
      <c r="F173" s="2" t="s">
        <v>26</v>
      </c>
      <c r="G173" s="7">
        <f t="shared" si="1"/>
        <v>1.877934272</v>
      </c>
    </row>
    <row r="174">
      <c r="A174" s="2" t="s">
        <v>162</v>
      </c>
      <c r="B174" s="2">
        <v>6.4</v>
      </c>
      <c r="C174" s="2" t="s">
        <v>12</v>
      </c>
      <c r="D174" s="2" t="s">
        <v>20</v>
      </c>
      <c r="E174" s="2">
        <v>18.0</v>
      </c>
      <c r="F174" s="2" t="s">
        <v>26</v>
      </c>
      <c r="G174" s="7">
        <f t="shared" si="1"/>
        <v>1.502347418</v>
      </c>
    </row>
    <row r="175">
      <c r="A175" s="2" t="s">
        <v>62</v>
      </c>
      <c r="B175" s="2">
        <v>2.0</v>
      </c>
      <c r="C175" s="2" t="s">
        <v>12</v>
      </c>
      <c r="D175" s="2" t="s">
        <v>62</v>
      </c>
      <c r="E175" s="2">
        <v>18.0</v>
      </c>
      <c r="F175" s="2" t="s">
        <v>26</v>
      </c>
      <c r="G175" s="7">
        <f t="shared" si="1"/>
        <v>0.4694835681</v>
      </c>
    </row>
    <row r="176">
      <c r="A176" s="2" t="s">
        <v>163</v>
      </c>
      <c r="B176" s="2">
        <v>60.0</v>
      </c>
      <c r="C176" s="2" t="s">
        <v>12</v>
      </c>
      <c r="D176" s="2" t="s">
        <v>28</v>
      </c>
      <c r="E176" s="2">
        <v>18.0</v>
      </c>
      <c r="F176" s="2" t="s">
        <v>26</v>
      </c>
      <c r="G176" s="7">
        <f t="shared" si="1"/>
        <v>14.08450704</v>
      </c>
    </row>
    <row r="177">
      <c r="A177" s="2" t="s">
        <v>164</v>
      </c>
      <c r="B177" s="2">
        <v>5.0</v>
      </c>
      <c r="C177" s="2" t="s">
        <v>12</v>
      </c>
      <c r="D177" s="2" t="s">
        <v>17</v>
      </c>
      <c r="E177" s="2">
        <v>18.0</v>
      </c>
      <c r="F177" s="2" t="s">
        <v>165</v>
      </c>
      <c r="G177" s="7">
        <f t="shared" si="1"/>
        <v>1.17370892</v>
      </c>
    </row>
    <row r="178">
      <c r="A178" s="2" t="s">
        <v>166</v>
      </c>
      <c r="B178" s="2">
        <v>3.0</v>
      </c>
      <c r="C178" s="2" t="s">
        <v>12</v>
      </c>
      <c r="D178" s="2" t="s">
        <v>20</v>
      </c>
      <c r="E178" s="2">
        <v>18.0</v>
      </c>
      <c r="F178" s="2" t="s">
        <v>165</v>
      </c>
      <c r="G178" s="7">
        <f t="shared" si="1"/>
        <v>0.7042253521</v>
      </c>
    </row>
    <row r="179">
      <c r="A179" s="2" t="s">
        <v>167</v>
      </c>
      <c r="B179" s="2">
        <v>6.0</v>
      </c>
      <c r="C179" s="2" t="s">
        <v>12</v>
      </c>
      <c r="D179" s="2" t="s">
        <v>17</v>
      </c>
      <c r="E179" s="2">
        <v>19.0</v>
      </c>
      <c r="F179" s="2" t="s">
        <v>168</v>
      </c>
      <c r="G179" s="7">
        <f t="shared" si="1"/>
        <v>1.408450704</v>
      </c>
    </row>
    <row r="180">
      <c r="A180" s="2" t="s">
        <v>59</v>
      </c>
      <c r="B180" s="2">
        <v>20.0</v>
      </c>
      <c r="C180" s="2" t="s">
        <v>12</v>
      </c>
      <c r="D180" s="2" t="s">
        <v>60</v>
      </c>
      <c r="E180" s="2">
        <v>19.0</v>
      </c>
      <c r="F180" s="2" t="s">
        <v>168</v>
      </c>
      <c r="G180" s="7">
        <f t="shared" si="1"/>
        <v>4.694835681</v>
      </c>
    </row>
    <row r="181">
      <c r="A181" s="2" t="s">
        <v>169</v>
      </c>
      <c r="B181" s="2">
        <v>6.0</v>
      </c>
      <c r="C181" s="2" t="s">
        <v>12</v>
      </c>
      <c r="D181" s="2" t="s">
        <v>17</v>
      </c>
      <c r="E181" s="2">
        <v>19.0</v>
      </c>
      <c r="F181" s="2" t="s">
        <v>168</v>
      </c>
      <c r="G181" s="7">
        <f t="shared" si="1"/>
        <v>1.408450704</v>
      </c>
    </row>
    <row r="182">
      <c r="A182" s="2" t="s">
        <v>62</v>
      </c>
      <c r="B182" s="2">
        <v>3.0</v>
      </c>
      <c r="C182" s="2" t="s">
        <v>12</v>
      </c>
      <c r="D182" s="2" t="s">
        <v>62</v>
      </c>
      <c r="E182" s="2">
        <v>19.0</v>
      </c>
      <c r="F182" s="2" t="s">
        <v>168</v>
      </c>
      <c r="G182" s="7">
        <f t="shared" si="1"/>
        <v>0.7042253521</v>
      </c>
    </row>
    <row r="183">
      <c r="A183" s="2" t="s">
        <v>69</v>
      </c>
      <c r="B183" s="2">
        <v>2.0</v>
      </c>
      <c r="C183" s="2" t="s">
        <v>12</v>
      </c>
      <c r="D183" s="2" t="s">
        <v>20</v>
      </c>
      <c r="E183" s="2">
        <v>19.0</v>
      </c>
      <c r="F183" s="2" t="s">
        <v>168</v>
      </c>
      <c r="G183" s="7">
        <f t="shared" si="1"/>
        <v>0.4694835681</v>
      </c>
    </row>
    <row r="184">
      <c r="A184" s="2" t="s">
        <v>163</v>
      </c>
      <c r="B184" s="2">
        <v>10.0</v>
      </c>
      <c r="C184" s="2" t="s">
        <v>12</v>
      </c>
      <c r="D184" s="2" t="s">
        <v>28</v>
      </c>
      <c r="E184" s="2">
        <v>19.0</v>
      </c>
      <c r="F184" s="2" t="s">
        <v>168</v>
      </c>
      <c r="G184" s="7">
        <f t="shared" si="1"/>
        <v>2.34741784</v>
      </c>
    </row>
    <row r="185">
      <c r="A185" s="2" t="s">
        <v>132</v>
      </c>
      <c r="B185" s="2">
        <v>50.0</v>
      </c>
      <c r="C185" s="2" t="s">
        <v>12</v>
      </c>
      <c r="D185" s="2" t="s">
        <v>41</v>
      </c>
      <c r="E185" s="2">
        <v>19.0</v>
      </c>
      <c r="F185" s="2" t="s">
        <v>168</v>
      </c>
      <c r="G185" s="7">
        <f t="shared" si="1"/>
        <v>11.7370892</v>
      </c>
    </row>
    <row r="186">
      <c r="A186" s="2" t="s">
        <v>170</v>
      </c>
      <c r="B186" s="2">
        <v>12.0</v>
      </c>
      <c r="C186" s="2" t="s">
        <v>12</v>
      </c>
      <c r="D186" s="2" t="s">
        <v>17</v>
      </c>
      <c r="E186" s="2">
        <v>19.0</v>
      </c>
      <c r="F186" s="2" t="s">
        <v>168</v>
      </c>
      <c r="G186" s="7">
        <f t="shared" si="1"/>
        <v>2.816901408</v>
      </c>
    </row>
    <row r="187">
      <c r="A187" s="2" t="s">
        <v>171</v>
      </c>
      <c r="B187" s="2">
        <v>3.0</v>
      </c>
      <c r="C187" s="2" t="s">
        <v>12</v>
      </c>
      <c r="D187" s="2" t="s">
        <v>20</v>
      </c>
      <c r="E187" s="2">
        <v>19.0</v>
      </c>
      <c r="F187" s="2" t="s">
        <v>168</v>
      </c>
      <c r="G187" s="7">
        <f t="shared" si="1"/>
        <v>0.7042253521</v>
      </c>
    </row>
    <row r="188">
      <c r="A188" s="2" t="s">
        <v>172</v>
      </c>
      <c r="B188" s="2">
        <v>3.0</v>
      </c>
      <c r="C188" s="2" t="s">
        <v>12</v>
      </c>
      <c r="D188" s="2" t="s">
        <v>20</v>
      </c>
      <c r="E188" s="2">
        <v>19.0</v>
      </c>
      <c r="F188" s="2" t="s">
        <v>168</v>
      </c>
      <c r="G188" s="7">
        <f t="shared" si="1"/>
        <v>0.7042253521</v>
      </c>
    </row>
    <row r="189">
      <c r="A189" s="2" t="s">
        <v>132</v>
      </c>
      <c r="B189" s="2">
        <v>50.0</v>
      </c>
      <c r="C189" s="2" t="s">
        <v>12</v>
      </c>
      <c r="D189" s="2" t="s">
        <v>41</v>
      </c>
      <c r="E189" s="2">
        <v>20.0</v>
      </c>
      <c r="F189" s="2" t="s">
        <v>168</v>
      </c>
      <c r="G189" s="7">
        <f t="shared" si="1"/>
        <v>11.7370892</v>
      </c>
    </row>
    <row r="190">
      <c r="A190" s="2" t="s">
        <v>48</v>
      </c>
      <c r="B190" s="2">
        <v>7.0</v>
      </c>
      <c r="C190" s="2" t="s">
        <v>12</v>
      </c>
      <c r="D190" s="2" t="s">
        <v>17</v>
      </c>
      <c r="E190" s="2">
        <v>20.0</v>
      </c>
      <c r="F190" s="2" t="s">
        <v>168</v>
      </c>
      <c r="G190" s="7">
        <f t="shared" si="1"/>
        <v>1.643192488</v>
      </c>
    </row>
    <row r="191">
      <c r="A191" s="2" t="s">
        <v>172</v>
      </c>
      <c r="B191" s="2">
        <v>5.0</v>
      </c>
      <c r="C191" s="2" t="s">
        <v>12</v>
      </c>
      <c r="D191" s="2" t="s">
        <v>20</v>
      </c>
      <c r="E191" s="2">
        <v>20.0</v>
      </c>
      <c r="F191" s="2" t="s">
        <v>168</v>
      </c>
      <c r="G191" s="7">
        <f t="shared" si="1"/>
        <v>1.17370892</v>
      </c>
    </row>
    <row r="192">
      <c r="A192" s="2" t="s">
        <v>173</v>
      </c>
      <c r="B192" s="2">
        <v>8.0</v>
      </c>
      <c r="C192" s="2" t="s">
        <v>12</v>
      </c>
      <c r="D192" s="2" t="s">
        <v>17</v>
      </c>
      <c r="E192" s="2">
        <v>20.0</v>
      </c>
      <c r="F192" s="2" t="s">
        <v>168</v>
      </c>
      <c r="G192" s="7">
        <f t="shared" si="1"/>
        <v>1.877934272</v>
      </c>
    </row>
    <row r="193">
      <c r="A193" s="2" t="s">
        <v>174</v>
      </c>
      <c r="B193" s="2">
        <v>2.5</v>
      </c>
      <c r="C193" s="2" t="s">
        <v>12</v>
      </c>
      <c r="D193" s="2" t="s">
        <v>20</v>
      </c>
      <c r="E193" s="2">
        <v>20.0</v>
      </c>
      <c r="F193" s="2" t="s">
        <v>168</v>
      </c>
      <c r="G193" s="7">
        <f t="shared" si="1"/>
        <v>0.5868544601</v>
      </c>
    </row>
    <row r="194">
      <c r="A194" s="2" t="s">
        <v>175</v>
      </c>
      <c r="B194" s="2">
        <v>10.0</v>
      </c>
      <c r="C194" s="2" t="s">
        <v>12</v>
      </c>
      <c r="D194" s="2" t="s">
        <v>28</v>
      </c>
      <c r="E194" s="2">
        <v>20.0</v>
      </c>
      <c r="F194" s="2" t="s">
        <v>168</v>
      </c>
      <c r="G194" s="7">
        <f t="shared" si="1"/>
        <v>2.34741784</v>
      </c>
    </row>
    <row r="195">
      <c r="A195" s="2" t="s">
        <v>176</v>
      </c>
      <c r="B195" s="2">
        <v>15.0</v>
      </c>
      <c r="C195" s="2" t="s">
        <v>12</v>
      </c>
      <c r="D195" s="2" t="s">
        <v>28</v>
      </c>
      <c r="E195" s="2">
        <v>20.0</v>
      </c>
      <c r="F195" s="2" t="s">
        <v>168</v>
      </c>
      <c r="G195" s="7">
        <f t="shared" si="1"/>
        <v>3.521126761</v>
      </c>
    </row>
    <row r="196">
      <c r="A196" s="2" t="s">
        <v>59</v>
      </c>
      <c r="B196" s="2">
        <v>20.0</v>
      </c>
      <c r="C196" s="2" t="s">
        <v>12</v>
      </c>
      <c r="D196" s="2" t="s">
        <v>60</v>
      </c>
      <c r="E196" s="2">
        <v>20.0</v>
      </c>
      <c r="F196" s="2" t="s">
        <v>168</v>
      </c>
      <c r="G196" s="7">
        <f t="shared" si="1"/>
        <v>4.694835681</v>
      </c>
    </row>
    <row r="197">
      <c r="A197" s="2" t="s">
        <v>177</v>
      </c>
      <c r="B197" s="2">
        <v>2.5</v>
      </c>
      <c r="C197" s="2" t="s">
        <v>12</v>
      </c>
      <c r="D197" s="2" t="s">
        <v>60</v>
      </c>
      <c r="E197" s="2">
        <v>20.0</v>
      </c>
      <c r="F197" s="2" t="s">
        <v>168</v>
      </c>
      <c r="G197" s="7">
        <f t="shared" si="1"/>
        <v>0.5868544601</v>
      </c>
    </row>
    <row r="198">
      <c r="A198" s="2" t="s">
        <v>178</v>
      </c>
      <c r="B198" s="2">
        <v>2.0</v>
      </c>
      <c r="C198" s="2" t="s">
        <v>12</v>
      </c>
      <c r="D198" s="2" t="s">
        <v>20</v>
      </c>
      <c r="E198" s="2">
        <v>20.0</v>
      </c>
      <c r="F198" s="2" t="s">
        <v>168</v>
      </c>
      <c r="G198" s="7">
        <f t="shared" si="1"/>
        <v>0.4694835681</v>
      </c>
    </row>
    <row r="199">
      <c r="A199" s="2" t="s">
        <v>62</v>
      </c>
      <c r="B199" s="2">
        <v>3.0</v>
      </c>
      <c r="C199" s="2" t="s">
        <v>12</v>
      </c>
      <c r="D199" s="2" t="s">
        <v>62</v>
      </c>
      <c r="E199" s="2">
        <v>20.0</v>
      </c>
      <c r="F199" s="2" t="s">
        <v>168</v>
      </c>
      <c r="G199" s="7">
        <f t="shared" si="1"/>
        <v>0.7042253521</v>
      </c>
    </row>
    <row r="200">
      <c r="A200" s="2" t="s">
        <v>179</v>
      </c>
      <c r="B200" s="2">
        <v>7.5</v>
      </c>
      <c r="C200" s="2" t="s">
        <v>12</v>
      </c>
      <c r="D200" s="2" t="s">
        <v>17</v>
      </c>
      <c r="E200" s="2">
        <v>20.0</v>
      </c>
      <c r="F200" s="2" t="s">
        <v>168</v>
      </c>
      <c r="G200" s="7">
        <f t="shared" si="1"/>
        <v>1.76056338</v>
      </c>
    </row>
    <row r="201">
      <c r="A201" s="2" t="s">
        <v>180</v>
      </c>
      <c r="B201" s="2">
        <v>5.0</v>
      </c>
      <c r="C201" s="2" t="s">
        <v>12</v>
      </c>
      <c r="D201" s="2" t="s">
        <v>20</v>
      </c>
      <c r="E201" s="2">
        <v>20.0</v>
      </c>
      <c r="F201" s="2" t="s">
        <v>168</v>
      </c>
      <c r="G201" s="7">
        <f t="shared" si="1"/>
        <v>1.17370892</v>
      </c>
    </row>
    <row r="202">
      <c r="A202" s="2" t="s">
        <v>83</v>
      </c>
      <c r="B202" s="2">
        <v>11.0</v>
      </c>
      <c r="C202" s="2" t="s">
        <v>12</v>
      </c>
      <c r="D202" s="2" t="s">
        <v>17</v>
      </c>
      <c r="E202" s="2">
        <v>21.0</v>
      </c>
      <c r="F202" s="2" t="s">
        <v>168</v>
      </c>
      <c r="G202" s="7">
        <f t="shared" si="1"/>
        <v>2.582159624</v>
      </c>
    </row>
    <row r="203">
      <c r="A203" s="2" t="s">
        <v>181</v>
      </c>
      <c r="B203" s="2">
        <v>70.0</v>
      </c>
      <c r="C203" s="2" t="s">
        <v>12</v>
      </c>
      <c r="D203" s="2" t="s">
        <v>28</v>
      </c>
      <c r="E203" s="2">
        <v>21.0</v>
      </c>
      <c r="F203" s="2" t="s">
        <v>168</v>
      </c>
      <c r="G203" s="7">
        <f t="shared" si="1"/>
        <v>16.43192488</v>
      </c>
    </row>
    <row r="204">
      <c r="A204" s="2" t="s">
        <v>182</v>
      </c>
      <c r="B204" s="2">
        <v>3.0</v>
      </c>
      <c r="C204" s="2" t="s">
        <v>183</v>
      </c>
      <c r="D204" s="2" t="s">
        <v>17</v>
      </c>
      <c r="E204" s="2">
        <v>21.0</v>
      </c>
      <c r="F204" s="2" t="s">
        <v>184</v>
      </c>
      <c r="G204" s="7">
        <f t="shared" si="1"/>
        <v>2.097902098</v>
      </c>
    </row>
    <row r="205">
      <c r="A205" s="2" t="s">
        <v>185</v>
      </c>
      <c r="B205" s="2">
        <v>2.0</v>
      </c>
      <c r="C205" s="2" t="s">
        <v>183</v>
      </c>
      <c r="D205" s="2" t="s">
        <v>28</v>
      </c>
      <c r="E205" s="2">
        <v>21.0</v>
      </c>
      <c r="F205" s="2" t="s">
        <v>184</v>
      </c>
      <c r="G205" s="7">
        <f t="shared" si="1"/>
        <v>1.398601399</v>
      </c>
    </row>
    <row r="206">
      <c r="A206" s="2" t="s">
        <v>186</v>
      </c>
      <c r="B206" s="2">
        <v>1.0</v>
      </c>
      <c r="C206" s="2" t="s">
        <v>183</v>
      </c>
      <c r="D206" s="2" t="s">
        <v>20</v>
      </c>
      <c r="E206" s="2">
        <v>21.0</v>
      </c>
      <c r="F206" s="2" t="s">
        <v>184</v>
      </c>
      <c r="G206" s="7">
        <f t="shared" si="1"/>
        <v>0.6993006993</v>
      </c>
    </row>
    <row r="207">
      <c r="A207" s="2" t="s">
        <v>132</v>
      </c>
      <c r="B207" s="2">
        <v>15.0</v>
      </c>
      <c r="C207" s="2" t="s">
        <v>183</v>
      </c>
      <c r="D207" s="2" t="s">
        <v>41</v>
      </c>
      <c r="E207" s="2">
        <v>21.0</v>
      </c>
      <c r="F207" s="2" t="s">
        <v>184</v>
      </c>
      <c r="G207" s="7">
        <f t="shared" si="1"/>
        <v>10.48951049</v>
      </c>
    </row>
    <row r="208">
      <c r="A208" s="2" t="s">
        <v>54</v>
      </c>
      <c r="B208" s="2">
        <v>2.0</v>
      </c>
      <c r="C208" s="2" t="s">
        <v>183</v>
      </c>
      <c r="D208" s="2" t="s">
        <v>17</v>
      </c>
      <c r="E208" s="2">
        <v>21.0</v>
      </c>
      <c r="F208" s="2" t="s">
        <v>184</v>
      </c>
      <c r="G208" s="7">
        <f t="shared" si="1"/>
        <v>1.398601399</v>
      </c>
    </row>
    <row r="209">
      <c r="A209" s="2" t="s">
        <v>187</v>
      </c>
      <c r="B209" s="2">
        <v>4.5</v>
      </c>
      <c r="C209" s="2" t="s">
        <v>183</v>
      </c>
      <c r="D209" s="2" t="s">
        <v>20</v>
      </c>
      <c r="E209" s="2">
        <v>21.0</v>
      </c>
      <c r="F209" s="2" t="s">
        <v>184</v>
      </c>
      <c r="G209" s="7">
        <f t="shared" si="1"/>
        <v>3.146853147</v>
      </c>
    </row>
    <row r="210">
      <c r="A210" s="2" t="s">
        <v>188</v>
      </c>
      <c r="B210" s="2">
        <v>1.5</v>
      </c>
      <c r="C210" s="2" t="s">
        <v>183</v>
      </c>
      <c r="D210" s="2" t="s">
        <v>17</v>
      </c>
      <c r="E210" s="2">
        <v>22.0</v>
      </c>
      <c r="F210" s="2" t="s">
        <v>184</v>
      </c>
      <c r="G210" s="7">
        <f t="shared" si="1"/>
        <v>1.048951049</v>
      </c>
    </row>
    <row r="211">
      <c r="A211" s="2" t="s">
        <v>189</v>
      </c>
      <c r="B211" s="2">
        <v>1.5</v>
      </c>
      <c r="C211" s="2" t="s">
        <v>183</v>
      </c>
      <c r="D211" s="2" t="s">
        <v>20</v>
      </c>
      <c r="E211" s="2">
        <v>22.0</v>
      </c>
      <c r="F211" s="2" t="s">
        <v>184</v>
      </c>
      <c r="G211" s="7">
        <f t="shared" si="1"/>
        <v>1.048951049</v>
      </c>
    </row>
    <row r="212">
      <c r="A212" s="2" t="s">
        <v>190</v>
      </c>
      <c r="B212" s="2">
        <v>1.0</v>
      </c>
      <c r="C212" s="2" t="s">
        <v>183</v>
      </c>
      <c r="D212" s="2" t="s">
        <v>17</v>
      </c>
      <c r="E212" s="2">
        <v>22.0</v>
      </c>
      <c r="F212" s="2" t="s">
        <v>184</v>
      </c>
      <c r="G212" s="7">
        <f t="shared" si="1"/>
        <v>0.6993006993</v>
      </c>
    </row>
    <row r="213">
      <c r="A213" s="2" t="s">
        <v>191</v>
      </c>
      <c r="B213" s="2">
        <v>1.0</v>
      </c>
      <c r="C213" s="2" t="s">
        <v>183</v>
      </c>
      <c r="D213" s="2" t="s">
        <v>20</v>
      </c>
      <c r="E213" s="2">
        <v>22.0</v>
      </c>
      <c r="F213" s="2" t="s">
        <v>184</v>
      </c>
      <c r="G213" s="7">
        <f t="shared" si="1"/>
        <v>0.6993006993</v>
      </c>
    </row>
    <row r="214">
      <c r="A214" s="2" t="s">
        <v>72</v>
      </c>
      <c r="B214" s="2">
        <v>1.0</v>
      </c>
      <c r="C214" s="2" t="s">
        <v>183</v>
      </c>
      <c r="D214" s="2" t="s">
        <v>20</v>
      </c>
      <c r="E214" s="2">
        <v>22.0</v>
      </c>
      <c r="F214" s="2" t="s">
        <v>184</v>
      </c>
      <c r="G214" s="7">
        <f t="shared" si="1"/>
        <v>0.6993006993</v>
      </c>
    </row>
    <row r="215">
      <c r="A215" s="2" t="s">
        <v>192</v>
      </c>
      <c r="B215" s="2">
        <v>1.0</v>
      </c>
      <c r="C215" s="2" t="s">
        <v>183</v>
      </c>
      <c r="D215" s="2" t="s">
        <v>17</v>
      </c>
      <c r="E215" s="2">
        <v>22.0</v>
      </c>
      <c r="F215" s="2" t="s">
        <v>184</v>
      </c>
      <c r="G215" s="7">
        <f t="shared" si="1"/>
        <v>0.6993006993</v>
      </c>
    </row>
    <row r="216">
      <c r="A216" s="2" t="s">
        <v>193</v>
      </c>
      <c r="B216" s="2">
        <v>2.0</v>
      </c>
      <c r="C216" s="2" t="s">
        <v>183</v>
      </c>
      <c r="D216" s="2" t="s">
        <v>28</v>
      </c>
      <c r="E216" s="2">
        <v>22.0</v>
      </c>
      <c r="F216" s="2" t="s">
        <v>184</v>
      </c>
      <c r="G216" s="7">
        <f t="shared" si="1"/>
        <v>1.398601399</v>
      </c>
    </row>
    <row r="217">
      <c r="A217" s="2" t="s">
        <v>194</v>
      </c>
      <c r="B217" s="2">
        <v>15.0</v>
      </c>
      <c r="C217" s="2" t="s">
        <v>183</v>
      </c>
      <c r="D217" s="2" t="s">
        <v>28</v>
      </c>
      <c r="E217" s="2">
        <v>22.0</v>
      </c>
      <c r="F217" s="2" t="s">
        <v>184</v>
      </c>
      <c r="G217" s="7">
        <f t="shared" si="1"/>
        <v>10.48951049</v>
      </c>
    </row>
    <row r="218">
      <c r="A218" s="2" t="s">
        <v>48</v>
      </c>
      <c r="B218" s="2">
        <v>6.0</v>
      </c>
      <c r="C218" s="2" t="s">
        <v>12</v>
      </c>
      <c r="D218" s="2" t="s">
        <v>17</v>
      </c>
      <c r="E218" s="2">
        <v>22.0</v>
      </c>
      <c r="F218" s="2" t="s">
        <v>195</v>
      </c>
      <c r="G218" s="7">
        <f t="shared" si="1"/>
        <v>1.408450704</v>
      </c>
    </row>
    <row r="219">
      <c r="A219" s="2" t="s">
        <v>196</v>
      </c>
      <c r="B219" s="2">
        <v>2.5</v>
      </c>
      <c r="C219" s="2" t="s">
        <v>12</v>
      </c>
      <c r="D219" s="2" t="s">
        <v>20</v>
      </c>
      <c r="E219" s="2">
        <v>22.0</v>
      </c>
      <c r="F219" s="2" t="s">
        <v>195</v>
      </c>
      <c r="G219" s="7">
        <f t="shared" si="1"/>
        <v>0.5868544601</v>
      </c>
    </row>
    <row r="220">
      <c r="A220" s="2" t="s">
        <v>197</v>
      </c>
      <c r="B220" s="2">
        <v>39.0</v>
      </c>
      <c r="C220" s="2" t="s">
        <v>12</v>
      </c>
      <c r="D220" s="2" t="s">
        <v>28</v>
      </c>
      <c r="E220" s="2">
        <v>22.0</v>
      </c>
      <c r="F220" s="2" t="s">
        <v>195</v>
      </c>
      <c r="G220" s="7">
        <f t="shared" si="1"/>
        <v>9.154929577</v>
      </c>
    </row>
    <row r="221">
      <c r="A221" s="2" t="s">
        <v>198</v>
      </c>
      <c r="B221" s="2">
        <v>5.0</v>
      </c>
      <c r="C221" s="2" t="s">
        <v>12</v>
      </c>
      <c r="D221" s="2" t="s">
        <v>17</v>
      </c>
      <c r="E221" s="2">
        <v>22.0</v>
      </c>
      <c r="F221" s="2" t="s">
        <v>199</v>
      </c>
      <c r="G221" s="7">
        <f t="shared" si="1"/>
        <v>1.17370892</v>
      </c>
    </row>
    <row r="222">
      <c r="A222" s="2" t="s">
        <v>132</v>
      </c>
      <c r="B222" s="2">
        <v>30.0</v>
      </c>
      <c r="C222" s="2" t="s">
        <v>12</v>
      </c>
      <c r="D222" s="2" t="s">
        <v>41</v>
      </c>
      <c r="E222" s="2">
        <v>22.0</v>
      </c>
      <c r="F222" s="2" t="s">
        <v>199</v>
      </c>
      <c r="G222" s="7">
        <f t="shared" si="1"/>
        <v>7.042253521</v>
      </c>
    </row>
    <row r="223">
      <c r="A223" s="2" t="s">
        <v>200</v>
      </c>
      <c r="B223" s="2">
        <v>31.5</v>
      </c>
      <c r="C223" s="2" t="s">
        <v>12</v>
      </c>
      <c r="D223" s="2" t="s">
        <v>60</v>
      </c>
      <c r="E223" s="2">
        <v>22.0</v>
      </c>
      <c r="F223" s="2" t="s">
        <v>199</v>
      </c>
      <c r="G223" s="7">
        <f t="shared" si="1"/>
        <v>7.394366197</v>
      </c>
    </row>
    <row r="224">
      <c r="A224" s="2" t="s">
        <v>201</v>
      </c>
      <c r="B224" s="2">
        <v>5.0</v>
      </c>
      <c r="C224" s="2" t="s">
        <v>12</v>
      </c>
      <c r="D224" s="2" t="s">
        <v>28</v>
      </c>
      <c r="E224" s="2">
        <v>22.0</v>
      </c>
      <c r="F224" s="2" t="s">
        <v>199</v>
      </c>
      <c r="G224" s="7">
        <f t="shared" si="1"/>
        <v>1.17370892</v>
      </c>
    </row>
    <row r="225">
      <c r="A225" s="2" t="s">
        <v>202</v>
      </c>
      <c r="B225" s="2">
        <v>3.0</v>
      </c>
      <c r="C225" s="2" t="s">
        <v>12</v>
      </c>
      <c r="D225" s="2" t="s">
        <v>28</v>
      </c>
      <c r="E225" s="2">
        <v>22.0</v>
      </c>
      <c r="F225" s="2" t="s">
        <v>199</v>
      </c>
      <c r="G225" s="7">
        <f t="shared" si="1"/>
        <v>0.7042253521</v>
      </c>
    </row>
    <row r="226">
      <c r="A226" s="2" t="s">
        <v>203</v>
      </c>
      <c r="B226" s="2">
        <v>5.0</v>
      </c>
      <c r="C226" s="2" t="s">
        <v>12</v>
      </c>
      <c r="D226" s="2" t="s">
        <v>20</v>
      </c>
      <c r="E226" s="2">
        <v>22.0</v>
      </c>
      <c r="F226" s="2" t="s">
        <v>199</v>
      </c>
      <c r="G226" s="7">
        <f t="shared" si="1"/>
        <v>1.17370892</v>
      </c>
    </row>
    <row r="227">
      <c r="A227" s="2" t="s">
        <v>46</v>
      </c>
      <c r="B227" s="2">
        <v>8.0</v>
      </c>
      <c r="C227" s="2" t="s">
        <v>12</v>
      </c>
      <c r="D227" s="2" t="s">
        <v>46</v>
      </c>
      <c r="E227" s="2">
        <v>22.0</v>
      </c>
      <c r="F227" s="2" t="s">
        <v>199</v>
      </c>
      <c r="G227" s="7">
        <f t="shared" si="1"/>
        <v>1.877934272</v>
      </c>
    </row>
    <row r="228">
      <c r="A228" s="2" t="s">
        <v>204</v>
      </c>
      <c r="B228" s="2">
        <v>2.5</v>
      </c>
      <c r="C228" s="2" t="s">
        <v>12</v>
      </c>
      <c r="D228" s="2" t="s">
        <v>87</v>
      </c>
      <c r="E228" s="2">
        <v>22.0</v>
      </c>
      <c r="F228" s="2" t="s">
        <v>199</v>
      </c>
      <c r="G228" s="7">
        <f t="shared" si="1"/>
        <v>0.5868544601</v>
      </c>
    </row>
    <row r="229">
      <c r="A229" s="2" t="s">
        <v>132</v>
      </c>
      <c r="B229" s="2">
        <v>30.0</v>
      </c>
      <c r="C229" s="2" t="s">
        <v>12</v>
      </c>
      <c r="D229" s="2" t="s">
        <v>41</v>
      </c>
      <c r="E229" s="2">
        <v>23.0</v>
      </c>
      <c r="F229" s="2" t="s">
        <v>199</v>
      </c>
      <c r="G229" s="7">
        <f t="shared" si="1"/>
        <v>7.042253521</v>
      </c>
    </row>
    <row r="230">
      <c r="A230" s="2" t="s">
        <v>83</v>
      </c>
      <c r="B230" s="2">
        <v>7.2</v>
      </c>
      <c r="C230" s="2" t="s">
        <v>12</v>
      </c>
      <c r="D230" s="2" t="s">
        <v>17</v>
      </c>
      <c r="E230" s="2">
        <v>23.0</v>
      </c>
      <c r="F230" s="2" t="s">
        <v>199</v>
      </c>
      <c r="G230" s="7">
        <f t="shared" si="1"/>
        <v>1.690140845</v>
      </c>
    </row>
    <row r="231">
      <c r="A231" s="2" t="s">
        <v>205</v>
      </c>
      <c r="B231" s="2">
        <v>6.5</v>
      </c>
      <c r="C231" s="2" t="s">
        <v>12</v>
      </c>
      <c r="D231" s="2" t="s">
        <v>20</v>
      </c>
      <c r="E231" s="2">
        <v>23.0</v>
      </c>
      <c r="F231" s="2" t="s">
        <v>199</v>
      </c>
      <c r="G231" s="7">
        <f t="shared" si="1"/>
        <v>1.525821596</v>
      </c>
    </row>
    <row r="232">
      <c r="A232" s="2" t="s">
        <v>206</v>
      </c>
      <c r="B232" s="2">
        <v>8.5</v>
      </c>
      <c r="C232" s="2" t="s">
        <v>12</v>
      </c>
      <c r="D232" s="2" t="s">
        <v>17</v>
      </c>
      <c r="E232" s="2">
        <v>23.0</v>
      </c>
      <c r="F232" s="2" t="s">
        <v>199</v>
      </c>
      <c r="G232" s="7">
        <f t="shared" si="1"/>
        <v>1.995305164</v>
      </c>
    </row>
    <row r="233">
      <c r="A233" s="2" t="s">
        <v>207</v>
      </c>
      <c r="B233" s="2">
        <v>11.9</v>
      </c>
      <c r="C233" s="2" t="s">
        <v>12</v>
      </c>
      <c r="D233" s="2" t="s">
        <v>20</v>
      </c>
      <c r="E233" s="2">
        <v>23.0</v>
      </c>
      <c r="F233" s="2" t="s">
        <v>199</v>
      </c>
      <c r="G233" s="7">
        <f t="shared" si="1"/>
        <v>2.79342723</v>
      </c>
    </row>
    <row r="234">
      <c r="A234" s="2" t="s">
        <v>69</v>
      </c>
      <c r="B234" s="2">
        <v>2.0</v>
      </c>
      <c r="C234" s="2" t="s">
        <v>12</v>
      </c>
      <c r="D234" s="2" t="s">
        <v>20</v>
      </c>
      <c r="E234" s="2">
        <v>23.0</v>
      </c>
      <c r="F234" s="2" t="s">
        <v>199</v>
      </c>
      <c r="G234" s="7">
        <f t="shared" si="1"/>
        <v>0.4694835681</v>
      </c>
    </row>
    <row r="235">
      <c r="A235" s="2" t="s">
        <v>46</v>
      </c>
      <c r="B235" s="2">
        <v>9.5</v>
      </c>
      <c r="C235" s="2" t="s">
        <v>12</v>
      </c>
      <c r="D235" s="2" t="s">
        <v>46</v>
      </c>
      <c r="E235" s="2">
        <v>23.0</v>
      </c>
      <c r="F235" s="2" t="s">
        <v>199</v>
      </c>
      <c r="G235" s="7">
        <f t="shared" si="1"/>
        <v>2.230046948</v>
      </c>
    </row>
    <row r="236">
      <c r="A236" s="2" t="s">
        <v>208</v>
      </c>
      <c r="B236" s="2">
        <v>7.0</v>
      </c>
      <c r="C236" s="2" t="s">
        <v>12</v>
      </c>
      <c r="D236" s="2" t="s">
        <v>20</v>
      </c>
      <c r="E236" s="2">
        <v>23.0</v>
      </c>
      <c r="F236" s="2" t="s">
        <v>199</v>
      </c>
      <c r="G236" s="7">
        <f t="shared" si="1"/>
        <v>1.643192488</v>
      </c>
    </row>
    <row r="237">
      <c r="A237" s="2" t="s">
        <v>209</v>
      </c>
      <c r="B237" s="2">
        <v>4.0</v>
      </c>
      <c r="C237" s="2" t="s">
        <v>12</v>
      </c>
      <c r="D237" s="2" t="s">
        <v>17</v>
      </c>
      <c r="E237" s="2">
        <v>23.0</v>
      </c>
      <c r="F237" s="2" t="s">
        <v>199</v>
      </c>
      <c r="G237" s="7">
        <f t="shared" si="1"/>
        <v>0.9389671362</v>
      </c>
    </row>
    <row r="238">
      <c r="A238" s="2" t="s">
        <v>210</v>
      </c>
      <c r="B238" s="2">
        <v>361.0</v>
      </c>
      <c r="C238" s="2" t="s">
        <v>12</v>
      </c>
      <c r="D238" s="2" t="s">
        <v>3</v>
      </c>
      <c r="E238" s="2">
        <v>0.0</v>
      </c>
      <c r="F238" s="2" t="s">
        <v>4</v>
      </c>
      <c r="G238" s="7">
        <f t="shared" si="1"/>
        <v>84.74178404</v>
      </c>
    </row>
    <row r="239">
      <c r="A239" s="2" t="s">
        <v>211</v>
      </c>
      <c r="B239" s="2">
        <v>3419.0</v>
      </c>
      <c r="C239" s="2" t="s">
        <v>212</v>
      </c>
      <c r="D239" s="2" t="s">
        <v>3</v>
      </c>
      <c r="E239" s="2">
        <v>0.0</v>
      </c>
      <c r="F239" s="2" t="s">
        <v>4</v>
      </c>
      <c r="G239" s="7">
        <f t="shared" si="1"/>
        <v>68.76508447</v>
      </c>
    </row>
    <row r="240">
      <c r="A240" s="2" t="s">
        <v>83</v>
      </c>
      <c r="B240" s="2">
        <v>7.2</v>
      </c>
      <c r="C240" s="2" t="s">
        <v>12</v>
      </c>
      <c r="D240" s="2" t="s">
        <v>17</v>
      </c>
      <c r="E240" s="2">
        <v>24.0</v>
      </c>
      <c r="F240" s="2" t="s">
        <v>199</v>
      </c>
      <c r="G240" s="7">
        <f t="shared" si="1"/>
        <v>1.690140845</v>
      </c>
    </row>
    <row r="241">
      <c r="A241" s="2" t="s">
        <v>213</v>
      </c>
      <c r="B241" s="2">
        <v>3.3</v>
      </c>
      <c r="C241" s="2" t="s">
        <v>12</v>
      </c>
      <c r="D241" s="2" t="s">
        <v>87</v>
      </c>
      <c r="E241" s="2">
        <v>24.0</v>
      </c>
      <c r="F241" s="2" t="s">
        <v>199</v>
      </c>
      <c r="G241" s="7">
        <f t="shared" si="1"/>
        <v>0.7746478873</v>
      </c>
    </row>
    <row r="242">
      <c r="A242" s="2" t="s">
        <v>214</v>
      </c>
      <c r="B242" s="2">
        <v>20.0</v>
      </c>
      <c r="C242" s="2" t="s">
        <v>12</v>
      </c>
      <c r="D242" s="2" t="s">
        <v>28</v>
      </c>
      <c r="E242" s="2">
        <v>24.0</v>
      </c>
      <c r="F242" s="2" t="s">
        <v>199</v>
      </c>
      <c r="G242" s="7">
        <f>B242/LOOKUP(C241,K$1:K$7, L$1:L$7)</f>
        <v>4.694835681</v>
      </c>
    </row>
    <row r="243">
      <c r="A243" s="2" t="s">
        <v>215</v>
      </c>
      <c r="B243" s="2">
        <v>5.0</v>
      </c>
      <c r="C243" s="2" t="s">
        <v>12</v>
      </c>
      <c r="D243" s="2" t="s">
        <v>20</v>
      </c>
      <c r="E243" s="2">
        <v>24.0</v>
      </c>
      <c r="F243" s="2" t="s">
        <v>199</v>
      </c>
      <c r="G243" s="7">
        <f t="shared" ref="G243:G300" si="2">B243/LOOKUP(C243,K$1:K$7, L$1:L$7)</f>
        <v>1.17370892</v>
      </c>
    </row>
    <row r="244">
      <c r="A244" s="2" t="s">
        <v>59</v>
      </c>
      <c r="B244" s="2">
        <v>15.0</v>
      </c>
      <c r="C244" s="2" t="s">
        <v>12</v>
      </c>
      <c r="D244" s="2" t="s">
        <v>60</v>
      </c>
      <c r="E244" s="2">
        <v>24.0</v>
      </c>
      <c r="F244" s="2" t="s">
        <v>216</v>
      </c>
      <c r="G244" s="7">
        <f t="shared" si="2"/>
        <v>3.521126761</v>
      </c>
    </row>
    <row r="245">
      <c r="A245" s="2" t="s">
        <v>48</v>
      </c>
      <c r="B245" s="2">
        <v>17.0</v>
      </c>
      <c r="C245" s="2" t="s">
        <v>12</v>
      </c>
      <c r="D245" s="2" t="s">
        <v>17</v>
      </c>
      <c r="E245" s="2">
        <v>24.0</v>
      </c>
      <c r="F245" s="2" t="s">
        <v>216</v>
      </c>
      <c r="G245" s="7">
        <f t="shared" si="2"/>
        <v>3.990610329</v>
      </c>
    </row>
    <row r="246">
      <c r="A246" s="2" t="s">
        <v>217</v>
      </c>
      <c r="B246" s="2">
        <v>20.0</v>
      </c>
      <c r="C246" s="2" t="s">
        <v>12</v>
      </c>
      <c r="D246" s="2" t="s">
        <v>28</v>
      </c>
      <c r="E246" s="2">
        <v>24.0</v>
      </c>
      <c r="F246" s="2" t="s">
        <v>216</v>
      </c>
      <c r="G246" s="7">
        <f t="shared" si="2"/>
        <v>4.694835681</v>
      </c>
    </row>
    <row r="247">
      <c r="A247" s="2" t="s">
        <v>48</v>
      </c>
      <c r="B247" s="2">
        <v>8.0</v>
      </c>
      <c r="C247" s="2" t="s">
        <v>12</v>
      </c>
      <c r="D247" s="2" t="s">
        <v>17</v>
      </c>
      <c r="E247" s="2">
        <v>24.0</v>
      </c>
      <c r="F247" s="2" t="s">
        <v>218</v>
      </c>
      <c r="G247" s="7">
        <f t="shared" si="2"/>
        <v>1.877934272</v>
      </c>
    </row>
    <row r="248">
      <c r="A248" s="2" t="s">
        <v>69</v>
      </c>
      <c r="B248" s="2">
        <v>2.1</v>
      </c>
      <c r="C248" s="2" t="s">
        <v>12</v>
      </c>
      <c r="D248" s="2" t="s">
        <v>20</v>
      </c>
      <c r="E248" s="2">
        <v>24.0</v>
      </c>
      <c r="F248" s="2" t="s">
        <v>218</v>
      </c>
      <c r="G248" s="7">
        <f t="shared" si="2"/>
        <v>0.4929577465</v>
      </c>
    </row>
    <row r="249">
      <c r="A249" s="2" t="s">
        <v>219</v>
      </c>
      <c r="B249" s="2">
        <v>5.0</v>
      </c>
      <c r="C249" s="2" t="s">
        <v>12</v>
      </c>
      <c r="D249" s="2" t="s">
        <v>41</v>
      </c>
      <c r="E249" s="2">
        <v>24.0</v>
      </c>
      <c r="F249" s="2" t="s">
        <v>218</v>
      </c>
      <c r="G249" s="7">
        <f t="shared" si="2"/>
        <v>1.17370892</v>
      </c>
    </row>
    <row r="250">
      <c r="A250" s="2" t="s">
        <v>220</v>
      </c>
      <c r="B250" s="2">
        <v>80.0</v>
      </c>
      <c r="C250" s="2" t="s">
        <v>12</v>
      </c>
      <c r="D250" s="2" t="s">
        <v>60</v>
      </c>
      <c r="E250" s="2">
        <v>25.0</v>
      </c>
      <c r="F250" s="2" t="s">
        <v>218</v>
      </c>
      <c r="G250" s="7">
        <f t="shared" si="2"/>
        <v>18.77934272</v>
      </c>
    </row>
    <row r="251">
      <c r="A251" s="2" t="s">
        <v>182</v>
      </c>
      <c r="B251" s="2">
        <v>8.5</v>
      </c>
      <c r="C251" s="2" t="s">
        <v>12</v>
      </c>
      <c r="D251" s="2" t="s">
        <v>17</v>
      </c>
      <c r="E251" s="2">
        <v>25.0</v>
      </c>
      <c r="F251" s="2" t="s">
        <v>218</v>
      </c>
      <c r="G251" s="7">
        <f t="shared" si="2"/>
        <v>1.995305164</v>
      </c>
    </row>
    <row r="252">
      <c r="A252" s="2" t="s">
        <v>221</v>
      </c>
      <c r="B252" s="2">
        <v>6.0</v>
      </c>
      <c r="C252" s="2" t="s">
        <v>12</v>
      </c>
      <c r="D252" s="2" t="s">
        <v>17</v>
      </c>
      <c r="E252" s="2">
        <v>25.0</v>
      </c>
      <c r="F252" s="2" t="s">
        <v>218</v>
      </c>
      <c r="G252" s="7">
        <f t="shared" si="2"/>
        <v>1.408450704</v>
      </c>
    </row>
    <row r="253">
      <c r="A253" s="2" t="s">
        <v>171</v>
      </c>
      <c r="B253" s="2">
        <v>1.0</v>
      </c>
      <c r="C253" s="2" t="s">
        <v>12</v>
      </c>
      <c r="D253" s="2" t="s">
        <v>20</v>
      </c>
      <c r="E253" s="2">
        <v>25.0</v>
      </c>
      <c r="F253" s="2" t="s">
        <v>218</v>
      </c>
      <c r="G253" s="7">
        <f t="shared" si="2"/>
        <v>0.234741784</v>
      </c>
    </row>
    <row r="254">
      <c r="A254" s="2" t="s">
        <v>46</v>
      </c>
      <c r="B254" s="2">
        <v>7.0</v>
      </c>
      <c r="C254" s="2" t="s">
        <v>12</v>
      </c>
      <c r="D254" s="2" t="s">
        <v>46</v>
      </c>
      <c r="E254" s="2">
        <v>25.0</v>
      </c>
      <c r="F254" s="2" t="s">
        <v>218</v>
      </c>
      <c r="G254" s="7">
        <f t="shared" si="2"/>
        <v>1.643192488</v>
      </c>
    </row>
    <row r="255">
      <c r="A255" s="2" t="s">
        <v>222</v>
      </c>
      <c r="B255" s="2">
        <v>100.0</v>
      </c>
      <c r="C255" s="2" t="s">
        <v>212</v>
      </c>
      <c r="D255" s="2" t="s">
        <v>28</v>
      </c>
      <c r="E255" s="2">
        <v>25.0</v>
      </c>
      <c r="F255" s="2" t="s">
        <v>223</v>
      </c>
      <c r="G255" s="7">
        <f t="shared" si="2"/>
        <v>2.011263073</v>
      </c>
    </row>
    <row r="256">
      <c r="A256" s="2" t="s">
        <v>224</v>
      </c>
      <c r="B256" s="2">
        <v>300.0</v>
      </c>
      <c r="C256" s="2" t="s">
        <v>212</v>
      </c>
      <c r="D256" s="2" t="s">
        <v>41</v>
      </c>
      <c r="E256" s="2">
        <v>25.0</v>
      </c>
      <c r="F256" s="2" t="s">
        <v>223</v>
      </c>
      <c r="G256" s="7">
        <f t="shared" si="2"/>
        <v>6.03378922</v>
      </c>
    </row>
    <row r="257">
      <c r="A257" s="2" t="s">
        <v>225</v>
      </c>
      <c r="B257" s="2">
        <v>45.0</v>
      </c>
      <c r="C257" s="2" t="s">
        <v>212</v>
      </c>
      <c r="D257" s="2" t="s">
        <v>17</v>
      </c>
      <c r="E257" s="2">
        <v>25.0</v>
      </c>
      <c r="F257" s="2" t="s">
        <v>223</v>
      </c>
      <c r="G257" s="7">
        <f t="shared" si="2"/>
        <v>0.9050683829</v>
      </c>
    </row>
    <row r="258">
      <c r="A258" s="2" t="s">
        <v>46</v>
      </c>
      <c r="B258" s="2">
        <v>40.0</v>
      </c>
      <c r="C258" s="2" t="s">
        <v>212</v>
      </c>
      <c r="D258" s="2" t="s">
        <v>46</v>
      </c>
      <c r="E258" s="2">
        <v>25.0</v>
      </c>
      <c r="F258" s="2" t="s">
        <v>223</v>
      </c>
      <c r="G258" s="7">
        <f t="shared" si="2"/>
        <v>0.8045052293</v>
      </c>
    </row>
    <row r="259">
      <c r="A259" s="2" t="s">
        <v>226</v>
      </c>
      <c r="B259" s="2">
        <v>250.0</v>
      </c>
      <c r="C259" s="2" t="s">
        <v>212</v>
      </c>
      <c r="D259" s="2" t="s">
        <v>17</v>
      </c>
      <c r="E259" s="2">
        <v>26.0</v>
      </c>
      <c r="F259" s="2" t="s">
        <v>223</v>
      </c>
      <c r="G259" s="7">
        <f t="shared" si="2"/>
        <v>5.028157683</v>
      </c>
    </row>
    <row r="260">
      <c r="A260" s="2" t="s">
        <v>227</v>
      </c>
      <c r="B260" s="2">
        <v>130.0</v>
      </c>
      <c r="C260" s="2" t="s">
        <v>212</v>
      </c>
      <c r="D260" s="2" t="s">
        <v>20</v>
      </c>
      <c r="E260" s="2">
        <v>26.0</v>
      </c>
      <c r="F260" s="2" t="s">
        <v>223</v>
      </c>
      <c r="G260" s="7">
        <f t="shared" si="2"/>
        <v>2.614641995</v>
      </c>
    </row>
    <row r="261">
      <c r="A261" s="2" t="s">
        <v>228</v>
      </c>
      <c r="B261" s="2">
        <v>40.0</v>
      </c>
      <c r="C261" s="2" t="s">
        <v>212</v>
      </c>
      <c r="D261" s="2" t="s">
        <v>87</v>
      </c>
      <c r="E261" s="2">
        <v>26.0</v>
      </c>
      <c r="F261" s="2" t="s">
        <v>223</v>
      </c>
      <c r="G261" s="7">
        <f t="shared" si="2"/>
        <v>0.8045052293</v>
      </c>
    </row>
    <row r="262">
      <c r="A262" s="2" t="s">
        <v>229</v>
      </c>
      <c r="B262" s="2">
        <v>100.0</v>
      </c>
      <c r="C262" s="2" t="s">
        <v>212</v>
      </c>
      <c r="D262" s="2" t="s">
        <v>87</v>
      </c>
      <c r="E262" s="2">
        <v>26.0</v>
      </c>
      <c r="F262" s="2" t="s">
        <v>223</v>
      </c>
      <c r="G262" s="7">
        <f t="shared" si="2"/>
        <v>2.011263073</v>
      </c>
    </row>
    <row r="263">
      <c r="A263" s="2" t="s">
        <v>230</v>
      </c>
      <c r="B263" s="2">
        <v>15.0</v>
      </c>
      <c r="C263" s="2" t="s">
        <v>212</v>
      </c>
      <c r="D263" s="2" t="s">
        <v>20</v>
      </c>
      <c r="E263" s="2">
        <v>26.0</v>
      </c>
      <c r="F263" s="2" t="s">
        <v>223</v>
      </c>
      <c r="G263" s="7">
        <f t="shared" si="2"/>
        <v>0.301689461</v>
      </c>
    </row>
    <row r="264">
      <c r="A264" s="2" t="s">
        <v>231</v>
      </c>
      <c r="B264" s="2">
        <v>40.0</v>
      </c>
      <c r="C264" s="2" t="s">
        <v>212</v>
      </c>
      <c r="D264" s="2" t="s">
        <v>17</v>
      </c>
      <c r="E264" s="2">
        <v>26.0</v>
      </c>
      <c r="F264" s="2" t="s">
        <v>223</v>
      </c>
      <c r="G264" s="7">
        <f t="shared" si="2"/>
        <v>0.8045052293</v>
      </c>
    </row>
    <row r="265">
      <c r="A265" s="2" t="s">
        <v>232</v>
      </c>
      <c r="B265" s="2">
        <v>10.0</v>
      </c>
      <c r="C265" s="2" t="s">
        <v>212</v>
      </c>
      <c r="D265" s="2" t="s">
        <v>20</v>
      </c>
      <c r="E265" s="2">
        <v>26.0</v>
      </c>
      <c r="F265" s="2" t="s">
        <v>223</v>
      </c>
      <c r="G265" s="7">
        <f t="shared" si="2"/>
        <v>0.2011263073</v>
      </c>
    </row>
    <row r="266">
      <c r="A266" s="2" t="s">
        <v>233</v>
      </c>
      <c r="B266" s="2">
        <v>40.0</v>
      </c>
      <c r="C266" s="2" t="s">
        <v>212</v>
      </c>
      <c r="D266" s="2" t="s">
        <v>28</v>
      </c>
      <c r="E266" s="2">
        <v>26.0</v>
      </c>
      <c r="F266" s="2" t="s">
        <v>223</v>
      </c>
      <c r="G266" s="7">
        <f t="shared" si="2"/>
        <v>0.8045052293</v>
      </c>
    </row>
    <row r="267">
      <c r="A267" s="2" t="s">
        <v>115</v>
      </c>
      <c r="B267" s="2">
        <v>300.0</v>
      </c>
      <c r="C267" s="2" t="s">
        <v>212</v>
      </c>
      <c r="D267" s="2" t="s">
        <v>87</v>
      </c>
      <c r="E267" s="2">
        <v>26.0</v>
      </c>
      <c r="F267" s="2" t="s">
        <v>223</v>
      </c>
      <c r="G267" s="7">
        <f t="shared" si="2"/>
        <v>6.03378922</v>
      </c>
    </row>
    <row r="268">
      <c r="A268" s="2" t="s">
        <v>234</v>
      </c>
      <c r="B268" s="2">
        <v>145.0</v>
      </c>
      <c r="C268" s="2" t="s">
        <v>212</v>
      </c>
      <c r="D268" s="2" t="s">
        <v>17</v>
      </c>
      <c r="E268" s="2">
        <v>26.0</v>
      </c>
      <c r="F268" s="2" t="s">
        <v>223</v>
      </c>
      <c r="G268" s="7">
        <f t="shared" si="2"/>
        <v>2.916331456</v>
      </c>
    </row>
    <row r="269">
      <c r="A269" s="2" t="s">
        <v>235</v>
      </c>
      <c r="B269" s="2">
        <v>80.0</v>
      </c>
      <c r="C269" s="2" t="s">
        <v>212</v>
      </c>
      <c r="D269" s="2" t="s">
        <v>20</v>
      </c>
      <c r="E269" s="2">
        <v>26.0</v>
      </c>
      <c r="F269" s="2" t="s">
        <v>223</v>
      </c>
      <c r="G269" s="7">
        <f t="shared" si="2"/>
        <v>1.609010459</v>
      </c>
    </row>
    <row r="270">
      <c r="A270" s="2" t="s">
        <v>236</v>
      </c>
      <c r="B270" s="2">
        <v>720.0</v>
      </c>
      <c r="C270" s="2" t="s">
        <v>212</v>
      </c>
      <c r="D270" s="2" t="s">
        <v>28</v>
      </c>
      <c r="E270" s="2">
        <v>26.0</v>
      </c>
      <c r="F270" s="2" t="s">
        <v>223</v>
      </c>
      <c r="G270" s="7">
        <f t="shared" si="2"/>
        <v>14.48109413</v>
      </c>
    </row>
    <row r="271">
      <c r="A271" s="2" t="s">
        <v>237</v>
      </c>
      <c r="B271" s="2">
        <v>10.0</v>
      </c>
      <c r="C271" s="2" t="s">
        <v>212</v>
      </c>
      <c r="D271" s="2" t="s">
        <v>20</v>
      </c>
      <c r="E271" s="2">
        <v>27.0</v>
      </c>
      <c r="F271" s="2" t="s">
        <v>238</v>
      </c>
      <c r="G271" s="7">
        <f t="shared" si="2"/>
        <v>0.2011263073</v>
      </c>
    </row>
    <row r="272">
      <c r="A272" s="2" t="s">
        <v>239</v>
      </c>
      <c r="B272" s="2">
        <v>200.0</v>
      </c>
      <c r="C272" s="2" t="s">
        <v>212</v>
      </c>
      <c r="D272" s="2" t="s">
        <v>17</v>
      </c>
      <c r="E272" s="2">
        <v>27.0</v>
      </c>
      <c r="F272" s="2" t="s">
        <v>238</v>
      </c>
      <c r="G272" s="7">
        <f t="shared" si="2"/>
        <v>4.022526146</v>
      </c>
    </row>
    <row r="273">
      <c r="A273" s="2" t="s">
        <v>240</v>
      </c>
      <c r="B273" s="2">
        <v>120.0</v>
      </c>
      <c r="C273" s="2" t="s">
        <v>212</v>
      </c>
      <c r="D273" s="2" t="s">
        <v>17</v>
      </c>
      <c r="E273" s="2">
        <v>27.0</v>
      </c>
      <c r="F273" s="2" t="s">
        <v>238</v>
      </c>
      <c r="G273" s="7">
        <f t="shared" si="2"/>
        <v>2.413515688</v>
      </c>
    </row>
    <row r="274">
      <c r="A274" s="2" t="s">
        <v>241</v>
      </c>
      <c r="B274" s="2">
        <v>60.0</v>
      </c>
      <c r="C274" s="2" t="s">
        <v>212</v>
      </c>
      <c r="D274" s="2" t="s">
        <v>46</v>
      </c>
      <c r="E274" s="2">
        <v>27.0</v>
      </c>
      <c r="F274" s="2" t="s">
        <v>238</v>
      </c>
      <c r="G274" s="7">
        <f t="shared" si="2"/>
        <v>1.206757844</v>
      </c>
    </row>
    <row r="275">
      <c r="A275" s="2" t="s">
        <v>242</v>
      </c>
      <c r="B275" s="2">
        <v>20.0</v>
      </c>
      <c r="C275" s="2" t="s">
        <v>212</v>
      </c>
      <c r="D275" s="2" t="s">
        <v>20</v>
      </c>
      <c r="E275" s="2">
        <v>27.0</v>
      </c>
      <c r="F275" s="2" t="s">
        <v>238</v>
      </c>
      <c r="G275" s="7">
        <f t="shared" si="2"/>
        <v>0.4022526146</v>
      </c>
    </row>
    <row r="276">
      <c r="A276" s="2" t="s">
        <v>243</v>
      </c>
      <c r="B276" s="2">
        <v>300.0</v>
      </c>
      <c r="C276" s="2" t="s">
        <v>212</v>
      </c>
      <c r="D276" s="2" t="s">
        <v>41</v>
      </c>
      <c r="E276" s="2">
        <v>27.0</v>
      </c>
      <c r="F276" s="2" t="s">
        <v>238</v>
      </c>
      <c r="G276" s="7">
        <f t="shared" si="2"/>
        <v>6.03378922</v>
      </c>
    </row>
    <row r="277">
      <c r="A277" s="2" t="s">
        <v>102</v>
      </c>
      <c r="B277" s="2">
        <v>200.0</v>
      </c>
      <c r="C277" s="2" t="s">
        <v>212</v>
      </c>
      <c r="D277" s="2" t="s">
        <v>17</v>
      </c>
      <c r="E277" s="2">
        <v>27.0</v>
      </c>
      <c r="F277" s="2" t="s">
        <v>238</v>
      </c>
      <c r="G277" s="7">
        <f t="shared" si="2"/>
        <v>4.022526146</v>
      </c>
    </row>
    <row r="278">
      <c r="A278" s="2" t="s">
        <v>43</v>
      </c>
      <c r="B278" s="2">
        <v>60.0</v>
      </c>
      <c r="C278" s="2" t="s">
        <v>212</v>
      </c>
      <c r="D278" s="2" t="s">
        <v>17</v>
      </c>
      <c r="E278" s="2">
        <v>28.0</v>
      </c>
      <c r="F278" s="2" t="s">
        <v>238</v>
      </c>
      <c r="G278" s="7">
        <f t="shared" si="2"/>
        <v>1.206757844</v>
      </c>
    </row>
    <row r="279">
      <c r="A279" s="2" t="s">
        <v>244</v>
      </c>
      <c r="B279" s="2">
        <v>100.0</v>
      </c>
      <c r="C279" s="2" t="s">
        <v>212</v>
      </c>
      <c r="D279" s="2" t="s">
        <v>17</v>
      </c>
      <c r="E279" s="2">
        <v>28.0</v>
      </c>
      <c r="F279" s="2" t="s">
        <v>238</v>
      </c>
      <c r="G279" s="7">
        <f t="shared" si="2"/>
        <v>2.011263073</v>
      </c>
    </row>
    <row r="280">
      <c r="A280" s="2" t="s">
        <v>245</v>
      </c>
      <c r="B280" s="2">
        <v>220.0</v>
      </c>
      <c r="C280" s="2" t="s">
        <v>212</v>
      </c>
      <c r="D280" s="2" t="s">
        <v>28</v>
      </c>
      <c r="E280" s="2">
        <v>28.0</v>
      </c>
      <c r="F280" s="2" t="s">
        <v>238</v>
      </c>
      <c r="G280" s="7">
        <f t="shared" si="2"/>
        <v>4.424778761</v>
      </c>
    </row>
    <row r="281">
      <c r="A281" s="2" t="s">
        <v>246</v>
      </c>
      <c r="B281" s="2">
        <v>45.0</v>
      </c>
      <c r="C281" s="2" t="s">
        <v>212</v>
      </c>
      <c r="D281" s="2" t="s">
        <v>17</v>
      </c>
      <c r="E281" s="2">
        <v>28.0</v>
      </c>
      <c r="F281" s="2" t="s">
        <v>247</v>
      </c>
      <c r="G281" s="7">
        <f t="shared" si="2"/>
        <v>0.9050683829</v>
      </c>
    </row>
    <row r="282">
      <c r="A282" s="2" t="s">
        <v>248</v>
      </c>
      <c r="B282" s="2">
        <v>35.0</v>
      </c>
      <c r="C282" s="2" t="s">
        <v>212</v>
      </c>
      <c r="D282" s="2" t="s">
        <v>17</v>
      </c>
      <c r="E282" s="2">
        <v>28.0</v>
      </c>
      <c r="F282" s="2" t="s">
        <v>247</v>
      </c>
      <c r="G282" s="7">
        <f t="shared" si="2"/>
        <v>0.7039420756</v>
      </c>
    </row>
    <row r="283">
      <c r="A283" s="2" t="s">
        <v>249</v>
      </c>
      <c r="B283" s="2">
        <v>20.0</v>
      </c>
      <c r="C283" s="2" t="s">
        <v>212</v>
      </c>
      <c r="D283" s="2" t="s">
        <v>20</v>
      </c>
      <c r="E283" s="2">
        <v>28.0</v>
      </c>
      <c r="F283" s="2" t="s">
        <v>247</v>
      </c>
      <c r="G283" s="7">
        <f t="shared" si="2"/>
        <v>0.4022526146</v>
      </c>
    </row>
    <row r="284">
      <c r="A284" s="2" t="s">
        <v>250</v>
      </c>
      <c r="B284" s="2">
        <v>50.0</v>
      </c>
      <c r="C284" s="2" t="s">
        <v>212</v>
      </c>
      <c r="D284" s="2" t="s">
        <v>20</v>
      </c>
      <c r="E284" s="2">
        <v>28.0</v>
      </c>
      <c r="F284" s="2" t="s">
        <v>247</v>
      </c>
      <c r="G284" s="7">
        <f t="shared" si="2"/>
        <v>1.005631537</v>
      </c>
    </row>
    <row r="285">
      <c r="A285" s="2" t="s">
        <v>251</v>
      </c>
      <c r="B285" s="2">
        <v>350.0</v>
      </c>
      <c r="C285" s="2" t="s">
        <v>212</v>
      </c>
      <c r="D285" s="2" t="s">
        <v>87</v>
      </c>
      <c r="E285" s="2">
        <v>28.0</v>
      </c>
      <c r="F285" s="2" t="s">
        <v>247</v>
      </c>
      <c r="G285" s="7">
        <f t="shared" si="2"/>
        <v>7.039420756</v>
      </c>
    </row>
    <row r="286">
      <c r="A286" s="2" t="s">
        <v>252</v>
      </c>
      <c r="B286" s="2">
        <v>100.0</v>
      </c>
      <c r="C286" s="2" t="s">
        <v>212</v>
      </c>
      <c r="D286" s="2" t="s">
        <v>87</v>
      </c>
      <c r="E286" s="2">
        <v>28.0</v>
      </c>
      <c r="F286" s="2" t="s">
        <v>247</v>
      </c>
      <c r="G286" s="7">
        <f t="shared" si="2"/>
        <v>2.011263073</v>
      </c>
    </row>
    <row r="287">
      <c r="A287" s="2" t="s">
        <v>182</v>
      </c>
      <c r="B287" s="2">
        <v>60.0</v>
      </c>
      <c r="C287" s="2" t="s">
        <v>212</v>
      </c>
      <c r="D287" s="2" t="s">
        <v>17</v>
      </c>
      <c r="E287" s="2">
        <v>29.0</v>
      </c>
      <c r="F287" s="2" t="s">
        <v>247</v>
      </c>
      <c r="G287" s="7">
        <f t="shared" si="2"/>
        <v>1.206757844</v>
      </c>
    </row>
    <row r="288">
      <c r="A288" s="2" t="s">
        <v>253</v>
      </c>
      <c r="B288" s="2">
        <v>20.0</v>
      </c>
      <c r="C288" s="2" t="s">
        <v>212</v>
      </c>
      <c r="D288" s="2" t="s">
        <v>20</v>
      </c>
      <c r="E288" s="2">
        <v>29.0</v>
      </c>
      <c r="F288" s="2" t="s">
        <v>247</v>
      </c>
      <c r="G288" s="7">
        <f t="shared" si="2"/>
        <v>0.4022526146</v>
      </c>
    </row>
    <row r="289">
      <c r="A289" s="2" t="s">
        <v>254</v>
      </c>
      <c r="B289" s="2">
        <v>84.0</v>
      </c>
      <c r="C289" s="2" t="s">
        <v>212</v>
      </c>
      <c r="D289" s="2" t="s">
        <v>46</v>
      </c>
      <c r="E289" s="2">
        <v>29.0</v>
      </c>
      <c r="F289" s="2" t="s">
        <v>247</v>
      </c>
      <c r="G289" s="7">
        <f t="shared" si="2"/>
        <v>1.689460981</v>
      </c>
    </row>
    <row r="290">
      <c r="A290" s="2" t="s">
        <v>255</v>
      </c>
      <c r="B290" s="2">
        <v>16.07</v>
      </c>
      <c r="C290" s="2" t="s">
        <v>212</v>
      </c>
      <c r="D290" s="2" t="s">
        <v>20</v>
      </c>
      <c r="E290" s="2">
        <v>29.0</v>
      </c>
      <c r="F290" s="2" t="s">
        <v>247</v>
      </c>
      <c r="G290" s="7">
        <f t="shared" si="2"/>
        <v>0.3232099759</v>
      </c>
    </row>
    <row r="291">
      <c r="A291" s="2" t="s">
        <v>256</v>
      </c>
      <c r="B291" s="2">
        <v>65.0</v>
      </c>
      <c r="C291" s="2" t="s">
        <v>212</v>
      </c>
      <c r="D291" s="2" t="s">
        <v>46</v>
      </c>
      <c r="E291" s="2">
        <v>29.0</v>
      </c>
      <c r="F291" s="2" t="s">
        <v>247</v>
      </c>
      <c r="G291" s="7">
        <f t="shared" si="2"/>
        <v>1.307320998</v>
      </c>
    </row>
    <row r="292">
      <c r="A292" s="2" t="s">
        <v>257</v>
      </c>
      <c r="B292" s="2">
        <v>460.0</v>
      </c>
      <c r="C292" s="2" t="s">
        <v>212</v>
      </c>
      <c r="D292" s="2" t="s">
        <v>28</v>
      </c>
      <c r="E292" s="2">
        <v>29.0</v>
      </c>
      <c r="F292" s="2" t="s">
        <v>247</v>
      </c>
      <c r="G292" s="7">
        <f t="shared" si="2"/>
        <v>9.251810137</v>
      </c>
    </row>
    <row r="293">
      <c r="A293" s="2" t="s">
        <v>258</v>
      </c>
      <c r="B293" s="2">
        <v>100.0</v>
      </c>
      <c r="C293" s="2" t="s">
        <v>212</v>
      </c>
      <c r="D293" s="2" t="s">
        <v>28</v>
      </c>
      <c r="E293" s="2">
        <v>30.0</v>
      </c>
      <c r="F293" s="2" t="s">
        <v>223</v>
      </c>
      <c r="G293" s="7">
        <f t="shared" si="2"/>
        <v>2.011263073</v>
      </c>
    </row>
    <row r="294">
      <c r="A294" s="2" t="s">
        <v>259</v>
      </c>
      <c r="B294" s="2">
        <v>60.0</v>
      </c>
      <c r="C294" s="2" t="s">
        <v>212</v>
      </c>
      <c r="D294" s="2" t="s">
        <v>17</v>
      </c>
      <c r="E294" s="2">
        <v>30.0</v>
      </c>
      <c r="F294" s="2" t="s">
        <v>260</v>
      </c>
      <c r="G294" s="7">
        <f t="shared" si="2"/>
        <v>1.206757844</v>
      </c>
    </row>
    <row r="295">
      <c r="A295" s="2" t="s">
        <v>261</v>
      </c>
      <c r="B295" s="2">
        <v>35.0</v>
      </c>
      <c r="C295" s="2" t="s">
        <v>212</v>
      </c>
      <c r="D295" s="2" t="s">
        <v>20</v>
      </c>
      <c r="E295" s="2">
        <v>30.0</v>
      </c>
      <c r="F295" s="2" t="s">
        <v>260</v>
      </c>
      <c r="G295" s="7">
        <f t="shared" si="2"/>
        <v>0.7039420756</v>
      </c>
    </row>
    <row r="296">
      <c r="A296" s="2" t="s">
        <v>262</v>
      </c>
      <c r="B296" s="2">
        <v>135.0</v>
      </c>
      <c r="C296" s="2" t="s">
        <v>212</v>
      </c>
      <c r="D296" s="2" t="s">
        <v>20</v>
      </c>
      <c r="E296" s="2">
        <v>30.0</v>
      </c>
      <c r="F296" s="2" t="s">
        <v>260</v>
      </c>
      <c r="G296" s="7">
        <f t="shared" si="2"/>
        <v>2.715205149</v>
      </c>
    </row>
    <row r="297">
      <c r="A297" s="2" t="s">
        <v>263</v>
      </c>
      <c r="B297" s="2">
        <v>114.0</v>
      </c>
      <c r="C297" s="2" t="s">
        <v>212</v>
      </c>
      <c r="D297" s="2" t="s">
        <v>17</v>
      </c>
      <c r="E297" s="2">
        <v>30.0</v>
      </c>
      <c r="F297" s="2" t="s">
        <v>260</v>
      </c>
      <c r="G297" s="7">
        <f t="shared" si="2"/>
        <v>2.292839903</v>
      </c>
    </row>
    <row r="298">
      <c r="A298" s="2" t="s">
        <v>264</v>
      </c>
      <c r="B298" s="2">
        <v>141.0</v>
      </c>
      <c r="C298" s="2" t="s">
        <v>212</v>
      </c>
      <c r="D298" s="2" t="s">
        <v>20</v>
      </c>
      <c r="E298" s="2">
        <v>30.0</v>
      </c>
      <c r="F298" s="2" t="s">
        <v>260</v>
      </c>
      <c r="G298" s="7">
        <f t="shared" si="2"/>
        <v>2.835880933</v>
      </c>
    </row>
    <row r="299">
      <c r="A299" s="2" t="s">
        <v>265</v>
      </c>
      <c r="B299" s="2">
        <v>23.0</v>
      </c>
      <c r="C299" s="2" t="s">
        <v>212</v>
      </c>
      <c r="D299" s="2" t="s">
        <v>20</v>
      </c>
      <c r="E299" s="2">
        <v>30.0</v>
      </c>
      <c r="F299" s="2" t="s">
        <v>260</v>
      </c>
      <c r="G299" s="7">
        <f t="shared" si="2"/>
        <v>0.4625905068</v>
      </c>
    </row>
    <row r="300">
      <c r="A300" s="2" t="s">
        <v>266</v>
      </c>
      <c r="B300" s="2">
        <v>290.0</v>
      </c>
      <c r="C300" s="2" t="s">
        <v>212</v>
      </c>
      <c r="D300" s="2" t="s">
        <v>17</v>
      </c>
      <c r="E300" s="2">
        <v>30.0</v>
      </c>
      <c r="F300" s="2" t="s">
        <v>260</v>
      </c>
      <c r="G300" s="7">
        <f t="shared" si="2"/>
        <v>5.832662912</v>
      </c>
    </row>
  </sheetData>
  <drawing r:id="rId1"/>
</worksheet>
</file>